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duan" sheetId="1" state="visible" r:id="rId3"/>
    <sheet name="Roadmap" sheetId="2" state="visible" r:id="rId4"/>
    <sheet name="Gap_Assessment" sheetId="3" state="visible" r:id="rId5"/>
    <sheet name="Mapping_LabaRugi" sheetId="4" state="visible" r:id="rId6"/>
    <sheet name="Rekon_Transisi" sheetId="5" state="visible" r:id="rId7"/>
    <sheet name="MPM" sheetId="6" state="visible" r:id="rId8"/>
    <sheet name="Beban_Sifat" sheetId="7" state="visible" r:id="rId9"/>
    <sheet name="Arus_Ka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<sst xmlns="http://schemas.openxmlformats.org/spreadsheetml/2006/main" count="379" uniqueCount="276">
  <si>
    <t xml:space="preserve">PSAK 118 Implementation Toolkit</t>
  </si>
  <si>
    <t xml:space="preserve">Penyajian dan Pengungkapan dalam Laporan Keuangan. Menggantikan PSAK 201, efektif 1 Januari 2027</t>
  </si>
  <si>
    <t xml:space="preserve">FA Consult  |  faindonesia.co.id  |  Data ilustrasi, bukan data entitas riil</t>
  </si>
  <si>
    <t xml:space="preserve">Cara pakai</t>
  </si>
  <si>
    <t xml:space="preserve">Sel kuning, teks biru</t>
  </si>
  <si>
    <t xml:space="preserve">Input. Ganti data ilustrasi dengan data entitas Anda.</t>
  </si>
  <si>
    <t xml:space="preserve">Teks hitam</t>
  </si>
  <si>
    <t xml:space="preserve">Formula. Jangan ditimpa.</t>
  </si>
  <si>
    <t xml:space="preserve">Teks hijau</t>
  </si>
  <si>
    <t xml:space="preserve">Link dari sheet lain.</t>
  </si>
  <si>
    <t xml:space="preserve">Urutan kerja</t>
  </si>
  <si>
    <t xml:space="preserve">1. Roadmap</t>
  </si>
  <si>
    <t xml:space="preserve">Timeline proyek Q4 2026 s.d. penerbitan LK 2027; isi PIC, update status.</t>
  </si>
  <si>
    <t xml:space="preserve">2. Gap_Assessment</t>
  </si>
  <si>
    <t xml:space="preserve">Checklist area perubahan PSAK 118; tandai gap &amp; dampaknya.</t>
  </si>
  <si>
    <t xml:space="preserve">3. Mapping_LabaRugi</t>
  </si>
  <si>
    <t xml:space="preserve">Petakan setiap akun laba rugi ke kategori PSAK 118 (dropdown). Laba rugi baru tersusun otomatis.</t>
  </si>
  <si>
    <t xml:space="preserve">4. Rekon_Transisi</t>
  </si>
  <si>
    <t xml:space="preserve">Rekonsiliasi komparatif 2026: PSAK 201 (lama) vs PSAK 118 (disajikan kembali).</t>
  </si>
  <si>
    <t xml:space="preserve">5. MPM</t>
  </si>
  <si>
    <t xml:space="preserve">Ukuran kinerja yang ditetapkan manajemen (mis. EBITDA disesuaikan) + rekonsiliasi, efek pajak &amp; KNP.</t>
  </si>
  <si>
    <t xml:space="preserve">6. Beban_Sifat</t>
  </si>
  <si>
    <t xml:space="preserve">Pengungkapan beban tertentu berdasarkan sifat, bila laba rugi disajikan berdasarkan fungsi.</t>
  </si>
  <si>
    <t xml:space="preserve">7. Arus_Kas</t>
  </si>
  <si>
    <t xml:space="preserve">Perubahan klasifikasi bunga &amp; dividen dan titik awal metode tidak langsung.</t>
  </si>
  <si>
    <t xml:space="preserve">Catatan</t>
  </si>
  <si>
    <t xml:space="preserve">Toolkit ini alat bantu kerja, bukan pengganti teks resmi PSAK 118 di SAK Online IAI. Selalu rujuk paragraf standar dan konsultasikan dengan auditor.</t>
  </si>
  <si>
    <t xml:space="preserve">Kategori yang dipakai</t>
  </si>
  <si>
    <t xml:space="preserve">Operasi · Investasi · Pendanaan · Pajak Penghasilan · Operasi Dihentikan</t>
  </si>
  <si>
    <t xml:space="preserve">Roadmap Implementasi PSAK 118</t>
  </si>
  <si>
    <t xml:space="preserve">Asumsi: tahun buku kalender, LK tahunan 2027 terbit Mar 2028, komparatif 2026 disajikan kembali</t>
  </si>
  <si>
    <t xml:space="preserve">No</t>
  </si>
  <si>
    <t xml:space="preserve">Fase</t>
  </si>
  <si>
    <t xml:space="preserve">Aktivitas</t>
  </si>
  <si>
    <t xml:space="preserve">Mulai</t>
  </si>
  <si>
    <t xml:space="preserve">Selesai</t>
  </si>
  <si>
    <t xml:space="preserve">PIC</t>
  </si>
  <si>
    <t xml:space="preserve">Status</t>
  </si>
  <si>
    <t xml:space="preserve">Output</t>
  </si>
  <si>
    <t xml:space="preserve">1. Mobilisasi</t>
  </si>
  <si>
    <t xml:space="preserve">Bentuk tim (FAT, IT/ERP, tax, IR); briefing direksi &amp; komite audit</t>
  </si>
  <si>
    <t xml:space="preserve">Belum mulai</t>
  </si>
  <si>
    <t xml:space="preserve">Bentuk tim + SK proyek</t>
  </si>
  <si>
    <t xml:space="preserve">Pelatihan tim: kategori laba rugi, subtotal, MPM, agregasi</t>
  </si>
  <si>
    <t xml:space="preserve">Materi &amp; absensi pelatihan</t>
  </si>
  <si>
    <t xml:space="preserve">2. Diagnostik</t>
  </si>
  <si>
    <t xml:space="preserve">Gap assessment per area (sheet Gap_Assessment)</t>
  </si>
  <si>
    <t xml:space="preserve">Gap register</t>
  </si>
  <si>
    <t xml:space="preserve">Identifikasi aktivitas bisnis utama (investasi aset / pembiayaan pelanggan?)</t>
  </si>
  <si>
    <t xml:space="preserve">Memo kebijakan</t>
  </si>
  <si>
    <t xml:space="preserve">Inventaris ukuran kinerja yang dipakai di luar LK (EBITDA, laba normalisasi, dll.)</t>
  </si>
  <si>
    <t xml:space="preserve">Daftar kandidat MPM</t>
  </si>
  <si>
    <t xml:space="preserve">3. Desain</t>
  </si>
  <si>
    <t xml:space="preserve">Mapping CoA ke kategori Operasi/Investasi/Pendanaan/Pajak/Dihentikan</t>
  </si>
  <si>
    <t xml:space="preserve">Mapping table + COA baru</t>
  </si>
  <si>
    <t xml:space="preserve">Kebijakan akuntansi: agregasi/disagregasi, label 'lain-lain', selisih kurs, bunga</t>
  </si>
  <si>
    <t xml:space="preserve">Accounting policy manual rev.</t>
  </si>
  <si>
    <t xml:space="preserve">Template LK baru: laba rugi, catatan MPM, beban berdasarkan sifat, arus kas</t>
  </si>
  <si>
    <t xml:space="preserve">Template LK</t>
  </si>
  <si>
    <t xml:space="preserve">4. Sistem</t>
  </si>
  <si>
    <t xml:space="preserve">Konfigurasi ERP/report writer &amp; tagging akun</t>
  </si>
  <si>
    <t xml:space="preserve">UAT sign-off</t>
  </si>
  <si>
    <t xml:space="preserve">5. Transisi</t>
  </si>
  <si>
    <t xml:space="preserve">Restatement komparatif 2026 + rekonsiliasi per pos laba rugi</t>
  </si>
  <si>
    <t xml:space="preserve">Rekon_Transisi final</t>
  </si>
  <si>
    <t xml:space="preserve">Dry run LK interim Q1/Q2 2027 format PSAK 118</t>
  </si>
  <si>
    <t xml:space="preserve">LK interim</t>
  </si>
  <si>
    <t xml:space="preserve">6. Assurance</t>
  </si>
  <si>
    <t xml:space="preserve">Review auditor atas mapping, MPM &amp; restatement</t>
  </si>
  <si>
    <t xml:space="preserve">Management letter clear</t>
  </si>
  <si>
    <t xml:space="preserve">7. Go-live</t>
  </si>
  <si>
    <t xml:space="preserve">Penyusunan LK tahunan 2027 + komparatif 2026</t>
  </si>
  <si>
    <t xml:space="preserve">LK audited 2027</t>
  </si>
  <si>
    <t xml:space="preserve">8. Komunikasi</t>
  </si>
  <si>
    <t xml:space="preserve">Sosialisasi ke bank, investor/underwriter, analis: perubahan subtotal &amp; MPM</t>
  </si>
  <si>
    <t xml:space="preserve">Investor/lender briefing</t>
  </si>
  <si>
    <t xml:space="preserve">Progress</t>
  </si>
  <si>
    <t xml:space="preserve">Durasi proyek (hari)</t>
  </si>
  <si>
    <t xml:space="preserve">Gap Assessment PSAK 118</t>
  </si>
  <si>
    <t xml:space="preserve">Isi kolom kuning. Skor dampak: 1 rendah s.d. 3 tinggi</t>
  </si>
  <si>
    <t xml:space="preserve">Area</t>
  </si>
  <si>
    <t xml:space="preserve">Persyaratan PSAK 118 (ringkas)</t>
  </si>
  <si>
    <t xml:space="preserve">Praktik saat ini</t>
  </si>
  <si>
    <t xml:space="preserve">Gap? (Y/N)</t>
  </si>
  <si>
    <t xml:space="preserve">Dampak (1-3)</t>
  </si>
  <si>
    <t xml:space="preserve">Tindakan</t>
  </si>
  <si>
    <t xml:space="preserve">Kategori laba rugi</t>
  </si>
  <si>
    <t xml:space="preserve">Setiap pendapatan &amp; beban diklasifikasikan ke Operasi, Investasi, Pendanaan, Pajak Penghasilan, atau Operasi Dihentikan</t>
  </si>
  <si>
    <t xml:space="preserve">Contoh: belum ada subtotal</t>
  </si>
  <si>
    <t xml:space="preserve">Y</t>
  </si>
  <si>
    <t xml:space="preserve">Subtotal wajib</t>
  </si>
  <si>
    <t xml:space="preserve">Sajikan 'laba rugi usaha' dan 'laba rugi sebelum pendanaan dan pajak penghasilan'</t>
  </si>
  <si>
    <t xml:space="preserve">Aktivitas bisnis utama</t>
  </si>
  <si>
    <t xml:space="preserve">Tentukan apakah entitas berinvestasi aset atau memberi pembiayaan ke pelanggan sebagai aktivitas utama; pengaruhi klasifikasi</t>
  </si>
  <si>
    <t xml:space="preserve">N</t>
  </si>
  <si>
    <t xml:space="preserve">Entitas asosiasi &amp; ventura bersama</t>
  </si>
  <si>
    <t xml:space="preserve">Bagian laba metode ekuitas masuk kategori Investasi, bukan Operasi</t>
  </si>
  <si>
    <t xml:space="preserve">Biaya bunga</t>
  </si>
  <si>
    <t xml:space="preserve">Bunga atas liabilitas pendanaan murni (pinjaman bank, obligasi) masuk Pendanaan; bunga liabilitas lain sesuai ketentuan</t>
  </si>
  <si>
    <t xml:space="preserve">Selisih kurs</t>
  </si>
  <si>
    <t xml:space="preserve">Diklasifikasikan ke kategori yang sama dengan pos yang menimbulkannya</t>
  </si>
  <si>
    <t xml:space="preserve">MPM</t>
  </si>
  <si>
    <t xml:space="preserve">Ungkapkan ukuran kinerja yang ditetapkan manajemen dalam satu catatan, plus rekonsiliasi, efek pajak &amp; KNP per pos rekonsiliasi</t>
  </si>
  <si>
    <t xml:space="preserve">Agregasi &amp; disagregasi</t>
  </si>
  <si>
    <t xml:space="preserve">Pos dikelompokkan berdasarkan karakteristik bersama; hindari label 'lain-lain' yang tidak informatif</t>
  </si>
  <si>
    <t xml:space="preserve">Beban berdasarkan fungsi</t>
  </si>
  <si>
    <t xml:space="preserve">Jika laba rugi disajikan per fungsi, ungkapkan penyusutan, amortisasi, imbalan kerja, penurunan nilai &amp; penurunan nilai persediaan berdasarkan sifat</t>
  </si>
  <si>
    <t xml:space="preserve">Arus kas: metode tidak langsung</t>
  </si>
  <si>
    <t xml:space="preserve">Titik awal rekonsiliasi = laba rugi usaha</t>
  </si>
  <si>
    <t xml:space="preserve">Arus kas: bunga &amp; dividen</t>
  </si>
  <si>
    <t xml:space="preserve">Untuk entitas umum: bunga &amp; dividen diterima ke Investasi; bunga &amp; dividen dibayar ke Pendanaan</t>
  </si>
  <si>
    <t xml:space="preserve">Laporan posisi keuangan</t>
  </si>
  <si>
    <t xml:space="preserve">Goodwill disajikan sebagai pos tersendiri; cek pos lain sesuai prinsip agregasi</t>
  </si>
  <si>
    <t xml:space="preserve">Transisi</t>
  </si>
  <si>
    <t xml:space="preserve">Penerapan retrospektif; komparatif disajikan kembali; rekonsiliasi per pos laba rugi lama vs baru</t>
  </si>
  <si>
    <t xml:space="preserve">Tahun pertama: struktur dan subtotal baru di LK interim, plus pengungkapan MPM</t>
  </si>
  <si>
    <t xml:space="preserve">Sistem &amp; data</t>
  </si>
  <si>
    <t xml:space="preserve">CoA/ERP mampu men-tag kategori &amp; sifat beban</t>
  </si>
  <si>
    <t xml:space="preserve">Komunikasi eksternal</t>
  </si>
  <si>
    <t xml:space="preserve">Covenant bank &amp; materi investor/prospektus yang memakai EBIT/EBITDA perlu diselaraskan</t>
  </si>
  <si>
    <t xml:space="preserve">Jumlah gap</t>
  </si>
  <si>
    <t xml:space="preserve">Gap dampak tinggi</t>
  </si>
  <si>
    <t xml:space="preserve">Mapping Akun Laba Rugi ke Kategori PSAK 118</t>
  </si>
  <si>
    <t xml:space="preserve">Contoh: kontraktor (beban berdasarkan sifat). Angka dalam juta Rupiah. Tanda: pendapatan (+), beban (-)</t>
  </si>
  <si>
    <t xml:space="preserve">Kode</t>
  </si>
  <si>
    <t xml:space="preserve">Nama akun</t>
  </si>
  <si>
    <t xml:space="preserve">Kategori PSAK 118</t>
  </si>
  <si>
    <t xml:space="preserve">Sifat beban (untuk catatan)</t>
  </si>
  <si>
    <t xml:space="preserve">2026 (Rp jt)</t>
  </si>
  <si>
    <t xml:space="preserve">Pos PSAK 201 lama</t>
  </si>
  <si>
    <t xml:space="preserve">Catatan klasifikasi</t>
  </si>
  <si>
    <t xml:space="preserve">4100</t>
  </si>
  <si>
    <t xml:space="preserve">Pendapatan kontrak konstruksi</t>
  </si>
  <si>
    <t xml:space="preserve">Operasi</t>
  </si>
  <si>
    <t xml:space="preserve">-</t>
  </si>
  <si>
    <t xml:space="preserve">Pendapatan</t>
  </si>
  <si>
    <t xml:space="preserve">4200</t>
  </si>
  <si>
    <t xml:space="preserve">Pendapatan sewa alat berat</t>
  </si>
  <si>
    <t xml:space="preserve">5100</t>
  </si>
  <si>
    <t xml:space="preserve">Beban material</t>
  </si>
  <si>
    <t xml:space="preserve">Bahan baku</t>
  </si>
  <si>
    <t xml:space="preserve">Beban pokok</t>
  </si>
  <si>
    <t xml:space="preserve">5200</t>
  </si>
  <si>
    <t xml:space="preserve">Beban subkontraktor</t>
  </si>
  <si>
    <t xml:space="preserve">Subkontrak</t>
  </si>
  <si>
    <t xml:space="preserve">5300</t>
  </si>
  <si>
    <t xml:space="preserve">Beban karyawan</t>
  </si>
  <si>
    <t xml:space="preserve">Imbalan kerja</t>
  </si>
  <si>
    <t xml:space="preserve">Beban usaha</t>
  </si>
  <si>
    <t xml:space="preserve">Wajib diungkap berdasarkan sifat bila sajian per fungsi</t>
  </si>
  <si>
    <t xml:space="preserve">5400</t>
  </si>
  <si>
    <t xml:space="preserve">Penyusutan aset tetap &amp; aset hak guna</t>
  </si>
  <si>
    <t xml:space="preserve">Penyusutan</t>
  </si>
  <si>
    <t xml:space="preserve">5500</t>
  </si>
  <si>
    <t xml:space="preserve">Penurunan nilai piutang &amp; aset kontrak (PSAK 109)</t>
  </si>
  <si>
    <t xml:space="preserve">Penurunan nilai</t>
  </si>
  <si>
    <t xml:space="preserve">Disajikan terpisah di laba rugi</t>
  </si>
  <si>
    <t xml:space="preserve">5600</t>
  </si>
  <si>
    <t xml:space="preserve">Beban umum &amp; administrasi lainnya</t>
  </si>
  <si>
    <t xml:space="preserve">Lain-lain</t>
  </si>
  <si>
    <t xml:space="preserve">Hindari label 'lain-lain' bila material</t>
  </si>
  <si>
    <t xml:space="preserve">5700</t>
  </si>
  <si>
    <t xml:space="preserve">Laba (rugi) selisih kurs, utang usaha impor</t>
  </si>
  <si>
    <t xml:space="preserve">Pendapatan (beban) lain</t>
  </si>
  <si>
    <t xml:space="preserve">Ikut kategori pos asal (utang usaha = operasi)</t>
  </si>
  <si>
    <t xml:space="preserve">5800</t>
  </si>
  <si>
    <t xml:space="preserve">Laba penjualan aset tetap</t>
  </si>
  <si>
    <t xml:space="preserve">6100</t>
  </si>
  <si>
    <t xml:space="preserve">Pendapatan bunga deposito</t>
  </si>
  <si>
    <t xml:space="preserve">Investasi</t>
  </si>
  <si>
    <t xml:space="preserve">Pendapatan keuangan</t>
  </si>
  <si>
    <t xml:space="preserve">Kas &amp; setara kas ke Investasi (entitas umum)</t>
  </si>
  <si>
    <t xml:space="preserve">6200</t>
  </si>
  <si>
    <t xml:space="preserve">Bagian laba entitas asosiasi (metode ekuitas)</t>
  </si>
  <si>
    <t xml:space="preserve">Bagian laba asosiasi</t>
  </si>
  <si>
    <t xml:space="preserve">Selalu Investasi</t>
  </si>
  <si>
    <t xml:space="preserve">6300</t>
  </si>
  <si>
    <t xml:space="preserve">Keuntungan nilai wajar properti investasi</t>
  </si>
  <si>
    <t xml:space="preserve">Aset yang menghasilkan return secara independen</t>
  </si>
  <si>
    <t xml:space="preserve">7100</t>
  </si>
  <si>
    <t xml:space="preserve">Beban bunga pinjaman bank</t>
  </si>
  <si>
    <t xml:space="preserve">Pendanaan</t>
  </si>
  <si>
    <t xml:space="preserve">Beban keuangan</t>
  </si>
  <si>
    <t xml:space="preserve">Liabilitas pendanaan murni</t>
  </si>
  <si>
    <t xml:space="preserve">7200</t>
  </si>
  <si>
    <t xml:space="preserve">Beban bunga liabilitas sewa</t>
  </si>
  <si>
    <t xml:space="preserve">7300</t>
  </si>
  <si>
    <t xml:space="preserve">Selisih kurs pinjaman USD</t>
  </si>
  <si>
    <t xml:space="preserve">Ikut kategori pos asal</t>
  </si>
  <si>
    <t xml:space="preserve">8100</t>
  </si>
  <si>
    <t xml:space="preserve">Beban pajak penghasilan</t>
  </si>
  <si>
    <t xml:space="preserve">Pajak Penghasilan</t>
  </si>
  <si>
    <t xml:space="preserve">Beban pajak</t>
  </si>
  <si>
    <t xml:space="preserve">9100</t>
  </si>
  <si>
    <t xml:space="preserve">Laba (rugi) operasi dihentikan</t>
  </si>
  <si>
    <t xml:space="preserve">Operasi Dihentikan</t>
  </si>
  <si>
    <t xml:space="preserve">Operasi dihentikan</t>
  </si>
  <si>
    <t xml:space="preserve">Total (cek = laba bersih)</t>
  </si>
  <si>
    <t xml:space="preserve">LAPORAN LABA RUGI, FORMAT PSAK 118 (otomatis)</t>
  </si>
  <si>
    <t xml:space="preserve">Pos</t>
  </si>
  <si>
    <t xml:space="preserve">Beban operasi</t>
  </si>
  <si>
    <t xml:space="preserve">LABA USAHA</t>
  </si>
  <si>
    <t xml:space="preserve">Pendapatan &amp; beban kategori Investasi</t>
  </si>
  <si>
    <t xml:space="preserve">LABA SEBELUM PENDANAAN DAN PAJAK PENGHASILAN</t>
  </si>
  <si>
    <t xml:space="preserve">Pendapatan &amp; beban kategori Pendanaan</t>
  </si>
  <si>
    <t xml:space="preserve">LABA SEBELUM PAJAK PENGHASILAN</t>
  </si>
  <si>
    <t xml:space="preserve">LABA BERSIH</t>
  </si>
  <si>
    <t xml:space="preserve">Cek selisih vs total mapping (harus 0)</t>
  </si>
  <si>
    <t xml:space="preserve">Rekonsiliasi Transisi: Komparatif 2026</t>
  </si>
  <si>
    <t xml:space="preserve">PSAK 201 (dilaporkan sebelumnya) vs PSAK 118 (disajikan kembali). Laba bersih tidak berubah; yang berubah klasifikasi &amp; subtotal</t>
  </si>
  <si>
    <t xml:space="preserve">Dilaporkan (PSAK 201)</t>
  </si>
  <si>
    <t xml:space="preserve">Ke Operasi</t>
  </si>
  <si>
    <t xml:space="preserve">Ke Investasi</t>
  </si>
  <si>
    <t xml:space="preserve">Ke Pendanaan</t>
  </si>
  <si>
    <t xml:space="preserve">Ke Pajak</t>
  </si>
  <si>
    <t xml:space="preserve">Ke Dihentikan</t>
  </si>
  <si>
    <t xml:space="preserve">Cek</t>
  </si>
  <si>
    <t xml:space="preserve">Total</t>
  </si>
  <si>
    <t xml:space="preserve">Dampak pada subtotal utama</t>
  </si>
  <si>
    <t xml:space="preserve">'Laba usaha' versi lama (definisi internal)</t>
  </si>
  <si>
    <t xml:space="preserve">Laba usaha PSAK 118</t>
  </si>
  <si>
    <t xml:space="preserve">Selisih (penjelasan wajib di catatan transisi)</t>
  </si>
  <si>
    <t xml:space="preserve">Interpretasi: selisih timbul karena pos 'pendapatan (beban) lain' kini dipilah ke Operasi/Investasi/Pendanaan sesuai sifatnya.</t>
  </si>
  <si>
    <t xml:space="preserve">Ukuran Kinerja yang Ditetapkan Manajemen (MPM)</t>
  </si>
  <si>
    <t xml:space="preserve">Contoh: 'EBITDA disesuaikan' dipakai di materi investor &amp; covenant ke memenuhi definisi MPM, wajib diungkap &amp; direkonsiliasi</t>
  </si>
  <si>
    <t xml:space="preserve">Pos rekonsiliasi</t>
  </si>
  <si>
    <t xml:space="preserve">Jumlah (Rp jt)</t>
  </si>
  <si>
    <t xml:space="preserve">Tarif pajak</t>
  </si>
  <si>
    <t xml:space="preserve">Efek pajak</t>
  </si>
  <si>
    <t xml:space="preserve">% KNP</t>
  </si>
  <si>
    <t xml:space="preserve">Efek KNP</t>
  </si>
  <si>
    <t xml:space="preserve">Keterangan</t>
  </si>
  <si>
    <t xml:space="preserve">Laba usaha (subtotal PSAK 118)</t>
  </si>
  <si>
    <t xml:space="preserve">(+) Penyusutan</t>
  </si>
  <si>
    <t xml:space="preserve">Ditarik dari mapping (sifat = Penyusutan)</t>
  </si>
  <si>
    <t xml:space="preserve">(+) Penurunan nilai piutang &amp; aset kontrak</t>
  </si>
  <si>
    <t xml:space="preserve">Penyesuaian manajemen: dianggap non-rutin</t>
  </si>
  <si>
    <t xml:space="preserve">(-) Laba penjualan aset tetap</t>
  </si>
  <si>
    <t xml:space="preserve">Non-recurring</t>
  </si>
  <si>
    <t xml:space="preserve">(+) Biaya persiapan IPO (dibebankan)</t>
  </si>
  <si>
    <t xml:space="preserve">Input asumsi; biaya satu kali</t>
  </si>
  <si>
    <t xml:space="preserve">EBITDA DISESUAIKAN (MPM)</t>
  </si>
  <si>
    <t xml:space="preserve">Margin EBITDA disesuaikan</t>
  </si>
  <si>
    <t xml:space="preserve">Checklist pengungkapan MPM (satu catatan):</t>
  </si>
  <si>
    <t xml:space="preserve">• Pernyataan bahwa MPM memberi pandangan manajemen &amp; tidak harus sebanding dengan entitas lain</t>
  </si>
  <si>
    <t xml:space="preserve">• Deskripsi aspek kinerja yang dikomunikasikan, cara perhitungan, dan alasan manfaatnya</t>
  </si>
  <si>
    <t xml:space="preserve">• Rekonsiliasi ke subtotal PSAK 118 yang paling dekat</t>
  </si>
  <si>
    <t xml:space="preserve">• Efek pajak penghasilan &amp; efek KNP untuk setiap pos rekonsiliasi</t>
  </si>
  <si>
    <t xml:space="preserve">• Penjelasan bila definisi MPM berubah / MPM baru / dihentikan</t>
  </si>
  <si>
    <t xml:space="preserve">Catatan: 'laba usaha sebelum penyusutan, amortisasi &amp; penurunan nilai' dalam ruang lingkup standar tertentu dikecualikan dari MPM; EBITDA versi lain perlu dicek.</t>
  </si>
  <si>
    <t xml:space="preserve">Pengungkapan Beban Berdasarkan Sifat</t>
  </si>
  <si>
    <t xml:space="preserve">Wajib bila laba rugi disajikan berdasarkan fungsi. Alokasikan beban per sifat ke baris fungsi (input %)</t>
  </si>
  <si>
    <t xml:space="preserve">Sifat beban</t>
  </si>
  <si>
    <t xml:space="preserve">Total (Rp jt)</t>
  </si>
  <si>
    <t xml:space="preserve">% ke Beban pokok</t>
  </si>
  <si>
    <t xml:space="preserve">% ke Penjualan</t>
  </si>
  <si>
    <t xml:space="preserve">% ke Umum &amp; adm.</t>
  </si>
  <si>
    <t xml:space="preserve">Penjualan</t>
  </si>
  <si>
    <t xml:space="preserve">Umum &amp; adm.</t>
  </si>
  <si>
    <t xml:space="preserve">Amortisasi</t>
  </si>
  <si>
    <t xml:space="preserve">Termasuk juga penurunan nilai persediaan (PSAK 202) bila ada. Sajikan dalam satu catatan, dengan baris fungsi tempat beban tersebut termasuk.</t>
  </si>
  <si>
    <t xml:space="preserve">Perubahan Laporan Arus Kas (Amendemen terkait PSAK 207)</t>
  </si>
  <si>
    <t xml:space="preserve">Entitas umum (bukan aktivitas utama pembiayaan/investasi). Isi kolom 'Kebijakan saat ini'</t>
  </si>
  <si>
    <t xml:space="preserve">Arus kas</t>
  </si>
  <si>
    <t xml:space="preserve">Kebijakan saat ini</t>
  </si>
  <si>
    <t xml:space="preserve">PSAK 118 / PSAK 207 diamendemen</t>
  </si>
  <si>
    <t xml:space="preserve">Reklas? </t>
  </si>
  <si>
    <t xml:space="preserve">Jumlah 2026 (Rp jt)</t>
  </si>
  <si>
    <t xml:space="preserve">Bunga diterima</t>
  </si>
  <si>
    <t xml:space="preserve">Dividen diterima</t>
  </si>
  <si>
    <t xml:space="preserve">Bunga dibayar</t>
  </si>
  <si>
    <t xml:space="preserve">Dividen dibayar</t>
  </si>
  <si>
    <t xml:space="preserve">Titik awal metode tidak langsung</t>
  </si>
  <si>
    <t xml:space="preserve">Laba sebelum pajak</t>
  </si>
  <si>
    <t xml:space="preserve">Laba usaha (operating profit)</t>
  </si>
  <si>
    <t xml:space="preserve">Total arus kas yang direklas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</si>
</sst>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"/>
    <numFmt numFmtId="166" formatCode="0%"/>
    <numFmt numFmtId="167" formatCode="#,##0"/>
    <numFmt numFmtId="168" formatCode="#,##0;\(#,##0\);\-"/>
    <numFmt numFmtId="169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2340"/>
      <name val="Poppins"/>
      <family val="0"/>
      <charset val="1"/>
    </font>
    <font>
      <i val="true"/>
      <sz val="9"/>
      <color rgb="FF595959"/>
      <name val="Poppins"/>
      <family val="0"/>
      <charset val="1"/>
    </font>
    <font>
      <sz val="8"/>
      <color rgb="FF808080"/>
      <name val="Poppins"/>
      <family val="0"/>
      <charset val="1"/>
    </font>
    <font>
      <b val="true"/>
      <sz val="10"/>
      <name val="Poppins"/>
      <family val="0"/>
      <charset val="1"/>
    </font>
    <font>
      <sz val="10"/>
      <name val="Poppins"/>
      <family val="0"/>
      <charset val="1"/>
    </font>
    <font>
      <sz val="10"/>
      <color rgb="FF0000FF"/>
      <name val="Poppins"/>
      <family val="0"/>
      <charset val="1"/>
    </font>
    <font>
      <sz val="10"/>
      <color rgb="FF008000"/>
      <name val="Poppins"/>
      <family val="0"/>
      <charset val="1"/>
    </font>
    <font>
      <b val="true"/>
      <sz val="10"/>
      <color rgb="FFFFFFFF"/>
      <name val="Poppins"/>
      <family val="0"/>
      <charset val="1"/>
    </font>
    <font>
      <b val="true"/>
      <sz val="12"/>
      <color rgb="FF0E2340"/>
      <name val="Poppins"/>
      <family val="0"/>
      <charset val="1"/>
    </font>
    <font>
      <i val="true"/>
      <sz val="9"/>
      <name val="Poppins"/>
      <family val="0"/>
      <charset val="1"/>
    </font>
    <font>
      <sz val="9"/>
      <name val="Poppi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0E2340"/>
        <bgColor rgb="FF333333"/>
      </patternFill>
    </fill>
    <fill>
      <patternFill patternType="solid">
        <fgColor rgb="FFEDEDED"/>
        <bgColor rgb="FFDDF2FA"/>
      </patternFill>
    </fill>
    <fill>
      <patternFill patternType="solid">
        <fgColor rgb="FFDDF2FA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F2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8CBAD"/>
      <rgbColor rgb="FF3366FF"/>
      <rgbColor rgb="FF4FBDE0"/>
      <rgbColor rgb="FF99CC00"/>
      <rgbColor rgb="FFFFCC00"/>
      <rgbColor rgb="FFFF9900"/>
      <rgbColor rgb="FFFF6600"/>
      <rgbColor rgb="FF595959"/>
      <rgbColor rgb="FF969696"/>
      <rgbColor rgb="FF0E234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262440</xdr:colOff>
      <xdr:row>1</xdr:row>
      <xdr:rowOff>342720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95400"/>
          <a:ext cx="209520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BDE0"/>
    <pageSetUpPr fitToPage="true"/>
  </sheetPr>
  <dimension ref="A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7.5" hidden="false" customHeight="true" outlineLevel="0" collapsed="false"/>
    <row r="2" customFormat="false" ht="30" hidden="false" customHeight="true" outlineLevel="0" collapsed="false"/>
    <row r="4" customFormat="false" ht="17.35" hidden="false" customHeight="false" outlineLevel="0" collapsed="false">
      <c r="A4" s="1" t="s">
        <v>0</v>
      </c>
    </row>
    <row r="5" customFormat="false" ht="15" hidden="false" customHeight="false" outlineLevel="0" collapsed="false">
      <c r="A5" s="2" t="s">
        <v>1</v>
      </c>
    </row>
    <row r="6" customFormat="false" ht="15" hidden="false" customHeight="false" outlineLevel="0" collapsed="false">
      <c r="A6" s="3" t="s">
        <v>2</v>
      </c>
    </row>
    <row r="8" customFormat="false" ht="15" hidden="false" customHeight="false" outlineLevel="0" collapsed="false">
      <c r="A8" s="4" t="s">
        <v>3</v>
      </c>
      <c r="B8" s="5"/>
    </row>
    <row r="9" customFormat="false" ht="15" hidden="false" customHeight="false" outlineLevel="0" collapsed="false">
      <c r="A9" s="6" t="s">
        <v>4</v>
      </c>
      <c r="B9" s="5" t="s">
        <v>5</v>
      </c>
    </row>
    <row r="10" customFormat="false" ht="15" hidden="false" customHeight="false" outlineLevel="0" collapsed="false">
      <c r="A10" s="7" t="s">
        <v>6</v>
      </c>
      <c r="B10" s="5" t="s">
        <v>7</v>
      </c>
    </row>
    <row r="11" customFormat="false" ht="15" hidden="false" customHeight="false" outlineLevel="0" collapsed="false">
      <c r="A11" s="8" t="s">
        <v>8</v>
      </c>
      <c r="B11" s="5" t="s">
        <v>9</v>
      </c>
    </row>
    <row r="12" customFormat="false" ht="15" hidden="false" customHeight="false" outlineLevel="0" collapsed="false">
      <c r="A12" s="4"/>
      <c r="B12" s="5"/>
    </row>
    <row r="13" customFormat="false" ht="15" hidden="false" customHeight="false" outlineLevel="0" collapsed="false">
      <c r="A13" s="4" t="s">
        <v>10</v>
      </c>
      <c r="B13" s="5"/>
    </row>
    <row r="14" customFormat="false" ht="15" hidden="false" customHeight="false" outlineLevel="0" collapsed="false">
      <c r="A14" s="7" t="s">
        <v>11</v>
      </c>
      <c r="B14" s="5" t="s">
        <v>12</v>
      </c>
    </row>
    <row r="15" customFormat="false" ht="15" hidden="false" customHeight="false" outlineLevel="0" collapsed="false">
      <c r="A15" s="7" t="s">
        <v>13</v>
      </c>
      <c r="B15" s="5" t="s">
        <v>14</v>
      </c>
    </row>
    <row r="16" customFormat="false" ht="15" hidden="false" customHeight="false" outlineLevel="0" collapsed="false">
      <c r="A16" s="7" t="s">
        <v>15</v>
      </c>
      <c r="B16" s="5" t="s">
        <v>16</v>
      </c>
    </row>
    <row r="17" customFormat="false" ht="15" hidden="false" customHeight="false" outlineLevel="0" collapsed="false">
      <c r="A17" s="7" t="s">
        <v>17</v>
      </c>
      <c r="B17" s="5" t="s">
        <v>18</v>
      </c>
    </row>
    <row r="18" customFormat="false" ht="15" hidden="false" customHeight="false" outlineLevel="0" collapsed="false">
      <c r="A18" s="7" t="s">
        <v>19</v>
      </c>
      <c r="B18" s="5" t="s">
        <v>20</v>
      </c>
    </row>
    <row r="19" customFormat="false" ht="15" hidden="false" customHeight="false" outlineLevel="0" collapsed="false">
      <c r="A19" s="7" t="s">
        <v>21</v>
      </c>
      <c r="B19" s="5" t="s">
        <v>22</v>
      </c>
    </row>
    <row r="20" customFormat="false" ht="15" hidden="false" customHeight="false" outlineLevel="0" collapsed="false">
      <c r="A20" s="7" t="s">
        <v>23</v>
      </c>
      <c r="B20" s="5" t="s">
        <v>24</v>
      </c>
    </row>
    <row r="21" customFormat="false" ht="15" hidden="false" customHeight="false" outlineLevel="0" collapsed="false">
      <c r="A21" s="4"/>
      <c r="B21" s="5"/>
    </row>
    <row r="22" customFormat="false" ht="29.85" hidden="false" customHeight="false" outlineLevel="0" collapsed="false">
      <c r="A22" s="4" t="s">
        <v>25</v>
      </c>
      <c r="B22" s="5" t="s">
        <v>26</v>
      </c>
    </row>
    <row r="23" customFormat="false" ht="15" hidden="false" customHeight="false" outlineLevel="0" collapsed="false">
      <c r="A23" s="7" t="s">
        <v>27</v>
      </c>
      <c r="B23" s="5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BDE0"/>
    <pageSetUpPr fitToPage="tru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52"/>
    <col collapsed="false" customWidth="true" hidden="false" outlineLevel="0" max="5" min="4" style="0" width="12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9" t="s">
        <v>31</v>
      </c>
      <c r="B5" s="9" t="s">
        <v>32</v>
      </c>
      <c r="C5" s="9" t="s">
        <v>33</v>
      </c>
      <c r="D5" s="9" t="s">
        <v>34</v>
      </c>
      <c r="E5" s="9" t="s">
        <v>35</v>
      </c>
      <c r="F5" s="9" t="s">
        <v>36</v>
      </c>
      <c r="G5" s="9" t="s">
        <v>37</v>
      </c>
      <c r="H5" s="9" t="s">
        <v>38</v>
      </c>
    </row>
    <row r="6" customFormat="false" ht="29.85" hidden="false" customHeight="false" outlineLevel="0" collapsed="false">
      <c r="A6" s="10" t="n">
        <v>1</v>
      </c>
      <c r="B6" s="10" t="s">
        <v>39</v>
      </c>
      <c r="C6" s="11" t="s">
        <v>40</v>
      </c>
      <c r="D6" s="12" t="n">
        <v>46310</v>
      </c>
      <c r="E6" s="12" t="n">
        <v>46326</v>
      </c>
      <c r="F6" s="13"/>
      <c r="G6" s="13" t="s">
        <v>41</v>
      </c>
      <c r="H6" s="11" t="s">
        <v>42</v>
      </c>
    </row>
    <row r="7" customFormat="false" ht="15" hidden="false" customHeight="false" outlineLevel="0" collapsed="false">
      <c r="A7" s="10" t="n">
        <v>2</v>
      </c>
      <c r="B7" s="10" t="s">
        <v>39</v>
      </c>
      <c r="C7" s="11" t="s">
        <v>43</v>
      </c>
      <c r="D7" s="12" t="n">
        <v>46315</v>
      </c>
      <c r="E7" s="12" t="n">
        <v>46341</v>
      </c>
      <c r="F7" s="13"/>
      <c r="G7" s="13" t="s">
        <v>41</v>
      </c>
      <c r="H7" s="11" t="s">
        <v>44</v>
      </c>
    </row>
    <row r="8" customFormat="false" ht="15" hidden="false" customHeight="false" outlineLevel="0" collapsed="false">
      <c r="A8" s="10" t="n">
        <v>3</v>
      </c>
      <c r="B8" s="10" t="s">
        <v>45</v>
      </c>
      <c r="C8" s="11" t="s">
        <v>46</v>
      </c>
      <c r="D8" s="12" t="n">
        <v>46327</v>
      </c>
      <c r="E8" s="12" t="n">
        <v>46356</v>
      </c>
      <c r="F8" s="13"/>
      <c r="G8" s="13" t="s">
        <v>41</v>
      </c>
      <c r="H8" s="11" t="s">
        <v>47</v>
      </c>
    </row>
    <row r="9" customFormat="false" ht="29.85" hidden="false" customHeight="false" outlineLevel="0" collapsed="false">
      <c r="A9" s="10" t="n">
        <v>4</v>
      </c>
      <c r="B9" s="10" t="s">
        <v>45</v>
      </c>
      <c r="C9" s="11" t="s">
        <v>48</v>
      </c>
      <c r="D9" s="12" t="n">
        <v>46327</v>
      </c>
      <c r="E9" s="12" t="n">
        <v>46341</v>
      </c>
      <c r="F9" s="13"/>
      <c r="G9" s="13" t="s">
        <v>41</v>
      </c>
      <c r="H9" s="11" t="s">
        <v>49</v>
      </c>
    </row>
    <row r="10" customFormat="false" ht="29.85" hidden="false" customHeight="false" outlineLevel="0" collapsed="false">
      <c r="A10" s="10" t="n">
        <v>5</v>
      </c>
      <c r="B10" s="10" t="s">
        <v>45</v>
      </c>
      <c r="C10" s="11" t="s">
        <v>50</v>
      </c>
      <c r="D10" s="12" t="n">
        <v>46327</v>
      </c>
      <c r="E10" s="12" t="n">
        <v>46356</v>
      </c>
      <c r="F10" s="13"/>
      <c r="G10" s="13" t="s">
        <v>41</v>
      </c>
      <c r="H10" s="11" t="s">
        <v>51</v>
      </c>
    </row>
    <row r="11" customFormat="false" ht="29.85" hidden="false" customHeight="false" outlineLevel="0" collapsed="false">
      <c r="A11" s="10" t="n">
        <v>6</v>
      </c>
      <c r="B11" s="10" t="s">
        <v>52</v>
      </c>
      <c r="C11" s="11" t="s">
        <v>53</v>
      </c>
      <c r="D11" s="12" t="n">
        <v>46357</v>
      </c>
      <c r="E11" s="12" t="n">
        <v>46402</v>
      </c>
      <c r="F11" s="13"/>
      <c r="G11" s="13" t="s">
        <v>41</v>
      </c>
      <c r="H11" s="11" t="s">
        <v>54</v>
      </c>
    </row>
    <row r="12" customFormat="false" ht="29.85" hidden="false" customHeight="false" outlineLevel="0" collapsed="false">
      <c r="A12" s="10" t="n">
        <v>7</v>
      </c>
      <c r="B12" s="10" t="s">
        <v>52</v>
      </c>
      <c r="C12" s="11" t="s">
        <v>55</v>
      </c>
      <c r="D12" s="12" t="n">
        <v>46357</v>
      </c>
      <c r="E12" s="12" t="n">
        <v>46418</v>
      </c>
      <c r="F12" s="13"/>
      <c r="G12" s="13" t="s">
        <v>41</v>
      </c>
      <c r="H12" s="11" t="s">
        <v>56</v>
      </c>
    </row>
    <row r="13" customFormat="false" ht="29.85" hidden="false" customHeight="false" outlineLevel="0" collapsed="false">
      <c r="A13" s="10" t="n">
        <v>8</v>
      </c>
      <c r="B13" s="10" t="s">
        <v>52</v>
      </c>
      <c r="C13" s="11" t="s">
        <v>57</v>
      </c>
      <c r="D13" s="12" t="n">
        <v>46388</v>
      </c>
      <c r="E13" s="12" t="n">
        <v>46433</v>
      </c>
      <c r="F13" s="13"/>
      <c r="G13" s="13" t="s">
        <v>41</v>
      </c>
      <c r="H13" s="11" t="s">
        <v>58</v>
      </c>
    </row>
    <row r="14" customFormat="false" ht="15" hidden="false" customHeight="false" outlineLevel="0" collapsed="false">
      <c r="A14" s="10" t="n">
        <v>9</v>
      </c>
      <c r="B14" s="10" t="s">
        <v>59</v>
      </c>
      <c r="C14" s="11" t="s">
        <v>60</v>
      </c>
      <c r="D14" s="12" t="n">
        <v>46402</v>
      </c>
      <c r="E14" s="12" t="n">
        <v>46477</v>
      </c>
      <c r="F14" s="13"/>
      <c r="G14" s="13" t="s">
        <v>41</v>
      </c>
      <c r="H14" s="11" t="s">
        <v>61</v>
      </c>
    </row>
    <row r="15" customFormat="false" ht="29.85" hidden="false" customHeight="false" outlineLevel="0" collapsed="false">
      <c r="A15" s="10" t="n">
        <v>10</v>
      </c>
      <c r="B15" s="10" t="s">
        <v>62</v>
      </c>
      <c r="C15" s="11" t="s">
        <v>63</v>
      </c>
      <c r="D15" s="12" t="n">
        <v>46419</v>
      </c>
      <c r="E15" s="12" t="n">
        <v>46492</v>
      </c>
      <c r="F15" s="13"/>
      <c r="G15" s="13" t="s">
        <v>41</v>
      </c>
      <c r="H15" s="11" t="s">
        <v>64</v>
      </c>
    </row>
    <row r="16" customFormat="false" ht="15" hidden="false" customHeight="false" outlineLevel="0" collapsed="false">
      <c r="A16" s="10" t="n">
        <v>11</v>
      </c>
      <c r="B16" s="10" t="s">
        <v>62</v>
      </c>
      <c r="C16" s="11" t="s">
        <v>65</v>
      </c>
      <c r="D16" s="12" t="n">
        <v>46478</v>
      </c>
      <c r="E16" s="12" t="n">
        <v>46599</v>
      </c>
      <c r="F16" s="13"/>
      <c r="G16" s="13" t="s">
        <v>41</v>
      </c>
      <c r="H16" s="11" t="s">
        <v>66</v>
      </c>
    </row>
    <row r="17" customFormat="false" ht="15" hidden="false" customHeight="false" outlineLevel="0" collapsed="false">
      <c r="A17" s="10" t="n">
        <v>12</v>
      </c>
      <c r="B17" s="10" t="s">
        <v>67</v>
      </c>
      <c r="C17" s="11" t="s">
        <v>68</v>
      </c>
      <c r="D17" s="12" t="n">
        <v>46569</v>
      </c>
      <c r="E17" s="12" t="n">
        <v>46691</v>
      </c>
      <c r="F17" s="13"/>
      <c r="G17" s="13" t="s">
        <v>41</v>
      </c>
      <c r="H17" s="11" t="s">
        <v>69</v>
      </c>
    </row>
    <row r="18" customFormat="false" ht="15" hidden="false" customHeight="false" outlineLevel="0" collapsed="false">
      <c r="A18" s="10" t="n">
        <v>13</v>
      </c>
      <c r="B18" s="10" t="s">
        <v>70</v>
      </c>
      <c r="C18" s="11" t="s">
        <v>71</v>
      </c>
      <c r="D18" s="12" t="n">
        <v>46753</v>
      </c>
      <c r="E18" s="12" t="n">
        <v>46843</v>
      </c>
      <c r="F18" s="13"/>
      <c r="G18" s="13" t="s">
        <v>41</v>
      </c>
      <c r="H18" s="11" t="s">
        <v>72</v>
      </c>
    </row>
    <row r="19" customFormat="false" ht="29.85" hidden="false" customHeight="false" outlineLevel="0" collapsed="false">
      <c r="A19" s="10" t="n">
        <v>14</v>
      </c>
      <c r="B19" s="10" t="s">
        <v>73</v>
      </c>
      <c r="C19" s="11" t="s">
        <v>74</v>
      </c>
      <c r="D19" s="12" t="n">
        <v>46539</v>
      </c>
      <c r="E19" s="12" t="n">
        <v>46843</v>
      </c>
      <c r="F19" s="13"/>
      <c r="G19" s="13" t="s">
        <v>41</v>
      </c>
      <c r="H19" s="11" t="s">
        <v>75</v>
      </c>
    </row>
    <row r="21" customFormat="false" ht="15" hidden="false" customHeight="false" outlineLevel="0" collapsed="false">
      <c r="B21" s="14" t="s">
        <v>76</v>
      </c>
      <c r="C21" s="15" t="n">
        <f aca="false">COUNTIF(G6:G19,"Selesai")/COUNTA(G6:G19)</f>
        <v>0</v>
      </c>
    </row>
    <row r="22" customFormat="false" ht="15" hidden="false" customHeight="false" outlineLevel="0" collapsed="false">
      <c r="B22" s="14" t="s">
        <v>77</v>
      </c>
      <c r="C22" s="16" t="n">
        <f aca="false">MAX(E6:E19)-MIN(D6:D19)</f>
        <v>533</v>
      </c>
    </row>
  </sheetData>
  <dataValidations count="1">
    <dataValidation allowBlank="true" errorStyle="stop" operator="between" showDropDown="false" showErrorMessage="false" showInputMessage="false" sqref="G6:G19" type="list">
      <formula1>"Belum mulai,Berjalan,Selesai,Tertunda"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BDE0"/>
    <pageSetUpPr fitToPage="tru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50"/>
    <col collapsed="false" customWidth="true" hidden="false" outlineLevel="0" max="4" min="4" style="0" width="30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32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3" customFormat="false" ht="15" hidden="false" customHeight="false" outlineLevel="0" collapsed="false">
      <c r="A3" s="3" t="s">
        <v>2</v>
      </c>
    </row>
    <row r="5" customFormat="false" ht="29.85" hidden="false" customHeight="false" outlineLevel="0" collapsed="false">
      <c r="A5" s="9" t="s">
        <v>31</v>
      </c>
      <c r="B5" s="9" t="s">
        <v>80</v>
      </c>
      <c r="C5" s="9" t="s">
        <v>81</v>
      </c>
      <c r="D5" s="9" t="s">
        <v>82</v>
      </c>
      <c r="E5" s="9" t="s">
        <v>83</v>
      </c>
      <c r="F5" s="9" t="s">
        <v>84</v>
      </c>
      <c r="G5" s="9" t="s">
        <v>85</v>
      </c>
      <c r="H5" s="9" t="s">
        <v>36</v>
      </c>
    </row>
    <row r="6" customFormat="false" ht="44" hidden="false" customHeight="false" outlineLevel="0" collapsed="false">
      <c r="A6" s="10" t="n">
        <v>1</v>
      </c>
      <c r="B6" s="11" t="s">
        <v>86</v>
      </c>
      <c r="C6" s="11" t="s">
        <v>87</v>
      </c>
      <c r="D6" s="17" t="s">
        <v>88</v>
      </c>
      <c r="E6" s="13" t="s">
        <v>89</v>
      </c>
      <c r="F6" s="13" t="n">
        <v>3</v>
      </c>
      <c r="G6" s="17"/>
      <c r="H6" s="13"/>
    </row>
    <row r="7" customFormat="false" ht="29.85" hidden="false" customHeight="false" outlineLevel="0" collapsed="false">
      <c r="A7" s="10" t="n">
        <v>2</v>
      </c>
      <c r="B7" s="11" t="s">
        <v>90</v>
      </c>
      <c r="C7" s="11" t="s">
        <v>91</v>
      </c>
      <c r="D7" s="17"/>
      <c r="E7" s="13" t="s">
        <v>89</v>
      </c>
      <c r="F7" s="13" t="n">
        <v>3</v>
      </c>
      <c r="G7" s="17"/>
      <c r="H7" s="13"/>
    </row>
    <row r="8" customFormat="false" ht="44" hidden="false" customHeight="false" outlineLevel="0" collapsed="false">
      <c r="A8" s="10" t="n">
        <v>3</v>
      </c>
      <c r="B8" s="11" t="s">
        <v>92</v>
      </c>
      <c r="C8" s="11" t="s">
        <v>93</v>
      </c>
      <c r="D8" s="17"/>
      <c r="E8" s="13" t="s">
        <v>94</v>
      </c>
      <c r="F8" s="13" t="n">
        <v>1</v>
      </c>
      <c r="G8" s="17"/>
      <c r="H8" s="13"/>
    </row>
    <row r="9" customFormat="false" ht="29.85" hidden="false" customHeight="false" outlineLevel="0" collapsed="false">
      <c r="A9" s="10" t="n">
        <v>4</v>
      </c>
      <c r="B9" s="11" t="s">
        <v>95</v>
      </c>
      <c r="C9" s="11" t="s">
        <v>96</v>
      </c>
      <c r="D9" s="17"/>
      <c r="E9" s="13" t="s">
        <v>89</v>
      </c>
      <c r="F9" s="13" t="n">
        <v>2</v>
      </c>
      <c r="G9" s="17"/>
      <c r="H9" s="13"/>
    </row>
    <row r="10" customFormat="false" ht="44" hidden="false" customHeight="false" outlineLevel="0" collapsed="false">
      <c r="A10" s="10" t="n">
        <v>5</v>
      </c>
      <c r="B10" s="11" t="s">
        <v>97</v>
      </c>
      <c r="C10" s="11" t="s">
        <v>98</v>
      </c>
      <c r="D10" s="17"/>
      <c r="E10" s="13" t="s">
        <v>89</v>
      </c>
      <c r="F10" s="13" t="n">
        <v>3</v>
      </c>
      <c r="G10" s="17"/>
      <c r="H10" s="13"/>
    </row>
    <row r="11" customFormat="false" ht="29.85" hidden="false" customHeight="false" outlineLevel="0" collapsed="false">
      <c r="A11" s="10" t="n">
        <v>6</v>
      </c>
      <c r="B11" s="11" t="s">
        <v>99</v>
      </c>
      <c r="C11" s="11" t="s">
        <v>100</v>
      </c>
      <c r="D11" s="17"/>
      <c r="E11" s="13" t="s">
        <v>94</v>
      </c>
      <c r="F11" s="13" t="n">
        <v>1</v>
      </c>
      <c r="G11" s="17"/>
      <c r="H11" s="13"/>
    </row>
    <row r="12" customFormat="false" ht="44" hidden="false" customHeight="false" outlineLevel="0" collapsed="false">
      <c r="A12" s="10" t="n">
        <v>7</v>
      </c>
      <c r="B12" s="11" t="s">
        <v>101</v>
      </c>
      <c r="C12" s="11" t="s">
        <v>102</v>
      </c>
      <c r="D12" s="17"/>
      <c r="E12" s="13" t="s">
        <v>89</v>
      </c>
      <c r="F12" s="13" t="n">
        <v>3</v>
      </c>
      <c r="G12" s="17"/>
      <c r="H12" s="13"/>
    </row>
    <row r="13" customFormat="false" ht="29.85" hidden="false" customHeight="false" outlineLevel="0" collapsed="false">
      <c r="A13" s="10" t="n">
        <v>8</v>
      </c>
      <c r="B13" s="11" t="s">
        <v>103</v>
      </c>
      <c r="C13" s="11" t="s">
        <v>104</v>
      </c>
      <c r="D13" s="17"/>
      <c r="E13" s="13" t="s">
        <v>89</v>
      </c>
      <c r="F13" s="13" t="n">
        <v>2</v>
      </c>
      <c r="G13" s="17"/>
      <c r="H13" s="13"/>
    </row>
    <row r="14" customFormat="false" ht="44" hidden="false" customHeight="false" outlineLevel="0" collapsed="false">
      <c r="A14" s="10" t="n">
        <v>9</v>
      </c>
      <c r="B14" s="11" t="s">
        <v>105</v>
      </c>
      <c r="C14" s="11" t="s">
        <v>106</v>
      </c>
      <c r="D14" s="17"/>
      <c r="E14" s="13" t="s">
        <v>89</v>
      </c>
      <c r="F14" s="13" t="n">
        <v>2</v>
      </c>
      <c r="G14" s="17"/>
      <c r="H14" s="13"/>
    </row>
    <row r="15" customFormat="false" ht="29.85" hidden="false" customHeight="false" outlineLevel="0" collapsed="false">
      <c r="A15" s="10" t="n">
        <v>10</v>
      </c>
      <c r="B15" s="11" t="s">
        <v>107</v>
      </c>
      <c r="C15" s="11" t="s">
        <v>108</v>
      </c>
      <c r="D15" s="17"/>
      <c r="E15" s="13" t="s">
        <v>89</v>
      </c>
      <c r="F15" s="13" t="n">
        <v>2</v>
      </c>
      <c r="G15" s="17"/>
      <c r="H15" s="13"/>
    </row>
    <row r="16" customFormat="false" ht="29.85" hidden="false" customHeight="false" outlineLevel="0" collapsed="false">
      <c r="A16" s="10" t="n">
        <v>11</v>
      </c>
      <c r="B16" s="11" t="s">
        <v>109</v>
      </c>
      <c r="C16" s="11" t="s">
        <v>110</v>
      </c>
      <c r="D16" s="17"/>
      <c r="E16" s="13" t="s">
        <v>89</v>
      </c>
      <c r="F16" s="13" t="n">
        <v>2</v>
      </c>
      <c r="G16" s="17"/>
      <c r="H16" s="13"/>
    </row>
    <row r="17" customFormat="false" ht="29.85" hidden="false" customHeight="false" outlineLevel="0" collapsed="false">
      <c r="A17" s="10" t="n">
        <v>12</v>
      </c>
      <c r="B17" s="11" t="s">
        <v>111</v>
      </c>
      <c r="C17" s="11" t="s">
        <v>112</v>
      </c>
      <c r="D17" s="17"/>
      <c r="E17" s="13" t="s">
        <v>94</v>
      </c>
      <c r="F17" s="13" t="n">
        <v>1</v>
      </c>
      <c r="G17" s="17"/>
      <c r="H17" s="13"/>
    </row>
    <row r="18" customFormat="false" ht="29.85" hidden="false" customHeight="false" outlineLevel="0" collapsed="false">
      <c r="A18" s="10" t="n">
        <v>13</v>
      </c>
      <c r="B18" s="11" t="s">
        <v>113</v>
      </c>
      <c r="C18" s="11" t="s">
        <v>114</v>
      </c>
      <c r="D18" s="17"/>
      <c r="E18" s="13" t="s">
        <v>89</v>
      </c>
      <c r="F18" s="13" t="n">
        <v>3</v>
      </c>
      <c r="G18" s="17"/>
      <c r="H18" s="13"/>
    </row>
    <row r="19" customFormat="false" ht="29.85" hidden="false" customHeight="false" outlineLevel="0" collapsed="false">
      <c r="A19" s="10" t="n">
        <v>14</v>
      </c>
      <c r="B19" s="11" t="s">
        <v>66</v>
      </c>
      <c r="C19" s="11" t="s">
        <v>115</v>
      </c>
      <c r="D19" s="17"/>
      <c r="E19" s="13" t="s">
        <v>89</v>
      </c>
      <c r="F19" s="13" t="n">
        <v>2</v>
      </c>
      <c r="G19" s="17"/>
      <c r="H19" s="13"/>
    </row>
    <row r="20" customFormat="false" ht="15" hidden="false" customHeight="false" outlineLevel="0" collapsed="false">
      <c r="A20" s="10" t="n">
        <v>15</v>
      </c>
      <c r="B20" s="11" t="s">
        <v>116</v>
      </c>
      <c r="C20" s="11" t="s">
        <v>117</v>
      </c>
      <c r="D20" s="17"/>
      <c r="E20" s="13" t="s">
        <v>89</v>
      </c>
      <c r="F20" s="13" t="n">
        <v>3</v>
      </c>
      <c r="G20" s="17"/>
      <c r="H20" s="13"/>
    </row>
    <row r="21" customFormat="false" ht="29.85" hidden="false" customHeight="false" outlineLevel="0" collapsed="false">
      <c r="A21" s="10" t="n">
        <v>16</v>
      </c>
      <c r="B21" s="11" t="s">
        <v>118</v>
      </c>
      <c r="C21" s="11" t="s">
        <v>119</v>
      </c>
      <c r="D21" s="17"/>
      <c r="E21" s="13" t="s">
        <v>89</v>
      </c>
      <c r="F21" s="13" t="n">
        <v>3</v>
      </c>
      <c r="G21" s="17"/>
      <c r="H21" s="13"/>
    </row>
    <row r="23" customFormat="false" ht="15" hidden="false" customHeight="false" outlineLevel="0" collapsed="false">
      <c r="B23" s="14" t="s">
        <v>120</v>
      </c>
      <c r="C23" s="10" t="n">
        <f aca="false">COUNTIF(E6:E21,"Y")</f>
        <v>13</v>
      </c>
    </row>
    <row r="24" customFormat="false" ht="15" hidden="false" customHeight="false" outlineLevel="0" collapsed="false">
      <c r="B24" s="14" t="s">
        <v>121</v>
      </c>
      <c r="C24" s="10" t="n">
        <f aca="false">COUNTIFS(E6:E21,"Y",F6:F21,3)</f>
        <v>7</v>
      </c>
    </row>
  </sheetData>
  <conditionalFormatting sqref="F6:F21">
    <cfRule type="cellIs" priority="2" operator="equal" aboveAverage="0" equalAverage="0" bottom="0" percent="0" rank="0" text="" dxfId="0">
      <formula>3</formula>
    </cfRule>
  </conditionalFormatting>
  <dataValidations count="2">
    <dataValidation allowBlank="true" errorStyle="stop" operator="between" showDropDown="false" showErrorMessage="false" showInputMessage="false" sqref="E6:E21" type="list">
      <formula1>"Y,N"</formula1>
      <formula2>0</formula2>
    </dataValidation>
    <dataValidation allowBlank="true" errorStyle="stop" operator="between" showDropDown="false" showErrorMessage="false" showInputMessage="false" sqref="F6:F21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BDE0"/>
    <pageSetUpPr fitToPage="true"/>
  </sheetPr>
  <dimension ref="A1:G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8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22"/>
    <col collapsed="false" customWidth="true" hidden="false" outlineLevel="0" max="7" min="7" style="0" width="48"/>
  </cols>
  <sheetData>
    <row r="1" customFormat="false" ht="17.35" hidden="false" customHeight="false" outlineLevel="0" collapsed="false">
      <c r="A1" s="1" t="s">
        <v>122</v>
      </c>
    </row>
    <row r="2" customFormat="false" ht="15" hidden="false" customHeight="false" outlineLevel="0" collapsed="false">
      <c r="A2" s="2" t="s">
        <v>123</v>
      </c>
    </row>
    <row r="3" customFormat="false" ht="15" hidden="false" customHeight="false" outlineLevel="0" collapsed="false">
      <c r="A3" s="3" t="s">
        <v>2</v>
      </c>
    </row>
    <row r="5" customFormat="false" ht="29.85" hidden="false" customHeight="false" outlineLevel="0" collapsed="false">
      <c r="A5" s="9" t="s">
        <v>124</v>
      </c>
      <c r="B5" s="9" t="s">
        <v>125</v>
      </c>
      <c r="C5" s="9" t="s">
        <v>126</v>
      </c>
      <c r="D5" s="9" t="s">
        <v>127</v>
      </c>
      <c r="E5" s="9" t="s">
        <v>128</v>
      </c>
      <c r="F5" s="9" t="s">
        <v>129</v>
      </c>
      <c r="G5" s="9" t="s">
        <v>130</v>
      </c>
    </row>
    <row r="6" customFormat="false" ht="15" hidden="false" customHeight="false" outlineLevel="0" collapsed="false">
      <c r="A6" s="10" t="s">
        <v>131</v>
      </c>
      <c r="B6" s="11" t="s">
        <v>132</v>
      </c>
      <c r="C6" s="13" t="s">
        <v>133</v>
      </c>
      <c r="D6" s="13" t="s">
        <v>134</v>
      </c>
      <c r="E6" s="18" t="n">
        <v>250000</v>
      </c>
      <c r="F6" s="10" t="s">
        <v>135</v>
      </c>
      <c r="G6" s="11"/>
    </row>
    <row r="7" customFormat="false" ht="15" hidden="false" customHeight="false" outlineLevel="0" collapsed="false">
      <c r="A7" s="10" t="s">
        <v>136</v>
      </c>
      <c r="B7" s="11" t="s">
        <v>137</v>
      </c>
      <c r="C7" s="13" t="s">
        <v>133</v>
      </c>
      <c r="D7" s="13" t="s">
        <v>134</v>
      </c>
      <c r="E7" s="18" t="n">
        <v>12000</v>
      </c>
      <c r="F7" s="10" t="s">
        <v>135</v>
      </c>
      <c r="G7" s="11"/>
    </row>
    <row r="8" customFormat="false" ht="15" hidden="false" customHeight="false" outlineLevel="0" collapsed="false">
      <c r="A8" s="10" t="s">
        <v>138</v>
      </c>
      <c r="B8" s="11" t="s">
        <v>139</v>
      </c>
      <c r="C8" s="13" t="s">
        <v>133</v>
      </c>
      <c r="D8" s="13" t="s">
        <v>140</v>
      </c>
      <c r="E8" s="18" t="n">
        <v>-120000</v>
      </c>
      <c r="F8" s="10" t="s">
        <v>141</v>
      </c>
      <c r="G8" s="11"/>
    </row>
    <row r="9" customFormat="false" ht="15" hidden="false" customHeight="false" outlineLevel="0" collapsed="false">
      <c r="A9" s="10" t="s">
        <v>142</v>
      </c>
      <c r="B9" s="11" t="s">
        <v>143</v>
      </c>
      <c r="C9" s="13" t="s">
        <v>133</v>
      </c>
      <c r="D9" s="13" t="s">
        <v>144</v>
      </c>
      <c r="E9" s="18" t="n">
        <v>-55000</v>
      </c>
      <c r="F9" s="10" t="s">
        <v>141</v>
      </c>
      <c r="G9" s="11"/>
    </row>
    <row r="10" customFormat="false" ht="29.85" hidden="false" customHeight="false" outlineLevel="0" collapsed="false">
      <c r="A10" s="10" t="s">
        <v>145</v>
      </c>
      <c r="B10" s="11" t="s">
        <v>146</v>
      </c>
      <c r="C10" s="13" t="s">
        <v>133</v>
      </c>
      <c r="D10" s="13" t="s">
        <v>147</v>
      </c>
      <c r="E10" s="18" t="n">
        <v>-28000</v>
      </c>
      <c r="F10" s="10" t="s">
        <v>148</v>
      </c>
      <c r="G10" s="11" t="s">
        <v>149</v>
      </c>
    </row>
    <row r="11" customFormat="false" ht="15" hidden="false" customHeight="false" outlineLevel="0" collapsed="false">
      <c r="A11" s="10" t="s">
        <v>150</v>
      </c>
      <c r="B11" s="11" t="s">
        <v>151</v>
      </c>
      <c r="C11" s="13" t="s">
        <v>133</v>
      </c>
      <c r="D11" s="13" t="s">
        <v>152</v>
      </c>
      <c r="E11" s="18" t="n">
        <v>-9500</v>
      </c>
      <c r="F11" s="10" t="s">
        <v>148</v>
      </c>
      <c r="G11" s="11"/>
    </row>
    <row r="12" customFormat="false" ht="29.85" hidden="false" customHeight="false" outlineLevel="0" collapsed="false">
      <c r="A12" s="10" t="s">
        <v>153</v>
      </c>
      <c r="B12" s="11" t="s">
        <v>154</v>
      </c>
      <c r="C12" s="13" t="s">
        <v>133</v>
      </c>
      <c r="D12" s="13" t="s">
        <v>155</v>
      </c>
      <c r="E12" s="18" t="n">
        <v>-1800</v>
      </c>
      <c r="F12" s="10" t="s">
        <v>148</v>
      </c>
      <c r="G12" s="11" t="s">
        <v>156</v>
      </c>
    </row>
    <row r="13" customFormat="false" ht="15" hidden="false" customHeight="false" outlineLevel="0" collapsed="false">
      <c r="A13" s="10" t="s">
        <v>157</v>
      </c>
      <c r="B13" s="11" t="s">
        <v>158</v>
      </c>
      <c r="C13" s="13" t="s">
        <v>133</v>
      </c>
      <c r="D13" s="13" t="s">
        <v>159</v>
      </c>
      <c r="E13" s="18" t="n">
        <v>-8200</v>
      </c>
      <c r="F13" s="10" t="s">
        <v>148</v>
      </c>
      <c r="G13" s="11" t="s">
        <v>160</v>
      </c>
    </row>
    <row r="14" customFormat="false" ht="29.85" hidden="false" customHeight="false" outlineLevel="0" collapsed="false">
      <c r="A14" s="10" t="s">
        <v>161</v>
      </c>
      <c r="B14" s="11" t="s">
        <v>162</v>
      </c>
      <c r="C14" s="13" t="s">
        <v>133</v>
      </c>
      <c r="D14" s="13" t="s">
        <v>134</v>
      </c>
      <c r="E14" s="18" t="n">
        <v>-600</v>
      </c>
      <c r="F14" s="10" t="s">
        <v>163</v>
      </c>
      <c r="G14" s="11" t="s">
        <v>164</v>
      </c>
    </row>
    <row r="15" customFormat="false" ht="15" hidden="false" customHeight="false" outlineLevel="0" collapsed="false">
      <c r="A15" s="10" t="s">
        <v>165</v>
      </c>
      <c r="B15" s="11" t="s">
        <v>166</v>
      </c>
      <c r="C15" s="13" t="s">
        <v>133</v>
      </c>
      <c r="D15" s="13" t="s">
        <v>134</v>
      </c>
      <c r="E15" s="18" t="n">
        <v>400</v>
      </c>
      <c r="F15" s="10" t="s">
        <v>163</v>
      </c>
      <c r="G15" s="11"/>
    </row>
    <row r="16" customFormat="false" ht="15" hidden="false" customHeight="false" outlineLevel="0" collapsed="false">
      <c r="A16" s="10" t="s">
        <v>167</v>
      </c>
      <c r="B16" s="11" t="s">
        <v>168</v>
      </c>
      <c r="C16" s="13" t="s">
        <v>169</v>
      </c>
      <c r="D16" s="13" t="s">
        <v>134</v>
      </c>
      <c r="E16" s="18" t="n">
        <v>900</v>
      </c>
      <c r="F16" s="10" t="s">
        <v>170</v>
      </c>
      <c r="G16" s="11" t="s">
        <v>171</v>
      </c>
    </row>
    <row r="17" customFormat="false" ht="29.85" hidden="false" customHeight="false" outlineLevel="0" collapsed="false">
      <c r="A17" s="10" t="s">
        <v>172</v>
      </c>
      <c r="B17" s="11" t="s">
        <v>173</v>
      </c>
      <c r="C17" s="13" t="s">
        <v>169</v>
      </c>
      <c r="D17" s="13" t="s">
        <v>134</v>
      </c>
      <c r="E17" s="18" t="n">
        <v>1500</v>
      </c>
      <c r="F17" s="10" t="s">
        <v>174</v>
      </c>
      <c r="G17" s="11" t="s">
        <v>175</v>
      </c>
    </row>
    <row r="18" customFormat="false" ht="15" hidden="false" customHeight="false" outlineLevel="0" collapsed="false">
      <c r="A18" s="10" t="s">
        <v>176</v>
      </c>
      <c r="B18" s="11" t="s">
        <v>177</v>
      </c>
      <c r="C18" s="13" t="s">
        <v>169</v>
      </c>
      <c r="D18" s="13" t="s">
        <v>134</v>
      </c>
      <c r="E18" s="18" t="n">
        <v>700</v>
      </c>
      <c r="F18" s="10" t="s">
        <v>163</v>
      </c>
      <c r="G18" s="11" t="s">
        <v>178</v>
      </c>
    </row>
    <row r="19" customFormat="false" ht="15" hidden="false" customHeight="false" outlineLevel="0" collapsed="false">
      <c r="A19" s="10" t="s">
        <v>179</v>
      </c>
      <c r="B19" s="11" t="s">
        <v>180</v>
      </c>
      <c r="C19" s="13" t="s">
        <v>181</v>
      </c>
      <c r="D19" s="13" t="s">
        <v>134</v>
      </c>
      <c r="E19" s="18" t="n">
        <v>-11000</v>
      </c>
      <c r="F19" s="10" t="s">
        <v>182</v>
      </c>
      <c r="G19" s="11" t="s">
        <v>183</v>
      </c>
    </row>
    <row r="20" customFormat="false" ht="15" hidden="false" customHeight="false" outlineLevel="0" collapsed="false">
      <c r="A20" s="10" t="s">
        <v>184</v>
      </c>
      <c r="B20" s="11" t="s">
        <v>185</v>
      </c>
      <c r="C20" s="13" t="s">
        <v>181</v>
      </c>
      <c r="D20" s="13" t="s">
        <v>134</v>
      </c>
      <c r="E20" s="18" t="n">
        <v>-700</v>
      </c>
      <c r="F20" s="10" t="s">
        <v>182</v>
      </c>
      <c r="G20" s="11"/>
    </row>
    <row r="21" customFormat="false" ht="15" hidden="false" customHeight="false" outlineLevel="0" collapsed="false">
      <c r="A21" s="10" t="s">
        <v>186</v>
      </c>
      <c r="B21" s="11" t="s">
        <v>187</v>
      </c>
      <c r="C21" s="13" t="s">
        <v>181</v>
      </c>
      <c r="D21" s="13" t="s">
        <v>134</v>
      </c>
      <c r="E21" s="18" t="n">
        <v>-1200</v>
      </c>
      <c r="F21" s="10" t="s">
        <v>163</v>
      </c>
      <c r="G21" s="11" t="s">
        <v>188</v>
      </c>
    </row>
    <row r="22" customFormat="false" ht="15" hidden="false" customHeight="false" outlineLevel="0" collapsed="false">
      <c r="A22" s="10" t="s">
        <v>189</v>
      </c>
      <c r="B22" s="11" t="s">
        <v>190</v>
      </c>
      <c r="C22" s="13" t="s">
        <v>191</v>
      </c>
      <c r="D22" s="13" t="s">
        <v>134</v>
      </c>
      <c r="E22" s="18" t="n">
        <v>-6100</v>
      </c>
      <c r="F22" s="10" t="s">
        <v>192</v>
      </c>
      <c r="G22" s="11"/>
    </row>
    <row r="23" customFormat="false" ht="15" hidden="false" customHeight="false" outlineLevel="0" collapsed="false">
      <c r="A23" s="10" t="s">
        <v>193</v>
      </c>
      <c r="B23" s="11" t="s">
        <v>194</v>
      </c>
      <c r="C23" s="13" t="s">
        <v>195</v>
      </c>
      <c r="D23" s="13" t="s">
        <v>134</v>
      </c>
      <c r="E23" s="18" t="n">
        <v>0</v>
      </c>
      <c r="F23" s="10" t="s">
        <v>196</v>
      </c>
      <c r="G23" s="11"/>
    </row>
    <row r="24" customFormat="false" ht="15" hidden="false" customHeight="false" outlineLevel="0" collapsed="false">
      <c r="B24" s="19" t="s">
        <v>197</v>
      </c>
      <c r="E24" s="20" t="n">
        <f aca="false">SUM(E6:E23)</f>
        <v>23400</v>
      </c>
    </row>
    <row r="27" customFormat="false" ht="15" hidden="false" customHeight="false" outlineLevel="0" collapsed="false">
      <c r="A27" s="21" t="s">
        <v>198</v>
      </c>
    </row>
    <row r="28" customFormat="false" ht="15" hidden="false" customHeight="false" outlineLevel="0" collapsed="false">
      <c r="A28" s="22"/>
      <c r="B28" s="22" t="s">
        <v>199</v>
      </c>
      <c r="C28" s="22"/>
      <c r="D28" s="22"/>
      <c r="E28" s="22" t="s">
        <v>128</v>
      </c>
    </row>
    <row r="29" customFormat="false" ht="15" hidden="false" customHeight="false" outlineLevel="0" collapsed="false">
      <c r="B29" s="10" t="s">
        <v>135</v>
      </c>
      <c r="E29" s="23" t="n">
        <f aca="false">SUMIFS($E$6:$E$23,$C$6:$C$23,"Operasi",$A$6:$A$23,"4*")</f>
        <v>262000</v>
      </c>
    </row>
    <row r="30" customFormat="false" ht="15" hidden="false" customHeight="false" outlineLevel="0" collapsed="false">
      <c r="B30" s="10" t="s">
        <v>200</v>
      </c>
      <c r="E30" s="23" t="n">
        <f aca="false">SUMIFS($E$6:$E$23,$C$6:$C$23,"Operasi")-E29</f>
        <v>-222700</v>
      </c>
    </row>
    <row r="31" customFormat="false" ht="15" hidden="false" customHeight="false" outlineLevel="0" collapsed="false">
      <c r="B31" s="24" t="s">
        <v>201</v>
      </c>
      <c r="E31" s="25" t="n">
        <f aca="false">E29+E30</f>
        <v>39300</v>
      </c>
    </row>
    <row r="32" customFormat="false" ht="15" hidden="false" customHeight="false" outlineLevel="0" collapsed="false">
      <c r="B32" s="10" t="s">
        <v>202</v>
      </c>
      <c r="E32" s="23" t="n">
        <f aca="false">SUMIFS($E$6:$E$23,$C$6:$C$23,"Investasi")</f>
        <v>3100</v>
      </c>
    </row>
    <row r="33" customFormat="false" ht="15" hidden="false" customHeight="false" outlineLevel="0" collapsed="false">
      <c r="B33" s="24" t="s">
        <v>203</v>
      </c>
      <c r="E33" s="25" t="n">
        <f aca="false">E31+E32</f>
        <v>42400</v>
      </c>
    </row>
    <row r="34" customFormat="false" ht="15" hidden="false" customHeight="false" outlineLevel="0" collapsed="false">
      <c r="B34" s="10" t="s">
        <v>204</v>
      </c>
      <c r="E34" s="23" t="n">
        <f aca="false">SUMIFS($E$6:$E$23,$C$6:$C$23,"Pendanaan")</f>
        <v>-12900</v>
      </c>
    </row>
    <row r="35" customFormat="false" ht="15" hidden="false" customHeight="false" outlineLevel="0" collapsed="false">
      <c r="B35" s="24" t="s">
        <v>205</v>
      </c>
      <c r="E35" s="25" t="n">
        <f aca="false">E33+E34</f>
        <v>29500</v>
      </c>
    </row>
    <row r="36" customFormat="false" ht="15" hidden="false" customHeight="false" outlineLevel="0" collapsed="false">
      <c r="B36" s="10" t="s">
        <v>190</v>
      </c>
      <c r="E36" s="23" t="n">
        <f aca="false">SUMIFS($E$6:$E$23,$C$6:$C$23,"Pajak Penghasilan")</f>
        <v>-6100</v>
      </c>
    </row>
    <row r="37" customFormat="false" ht="15" hidden="false" customHeight="false" outlineLevel="0" collapsed="false">
      <c r="B37" s="10" t="s">
        <v>194</v>
      </c>
      <c r="E37" s="23" t="n">
        <f aca="false">SUMIFS($E$6:$E$23,$C$6:$C$23,"Operasi Dihentikan")</f>
        <v>0</v>
      </c>
    </row>
    <row r="38" customFormat="false" ht="15" hidden="false" customHeight="false" outlineLevel="0" collapsed="false">
      <c r="B38" s="24" t="s">
        <v>206</v>
      </c>
      <c r="E38" s="25" t="n">
        <f aca="false">E35+E36+E37</f>
        <v>23400</v>
      </c>
    </row>
    <row r="39" customFormat="false" ht="15" hidden="false" customHeight="false" outlineLevel="0" collapsed="false">
      <c r="B39" s="10" t="s">
        <v>207</v>
      </c>
      <c r="E39" s="23" t="n">
        <f aca="false">E38-E24</f>
        <v>0</v>
      </c>
    </row>
  </sheetData>
  <dataValidations count="1">
    <dataValidation allowBlank="false" errorStyle="stop" operator="between" showDropDown="false" showErrorMessage="false" showInputMessage="false" sqref="C6:C23" type="list">
      <formula1>"Operasi,Investasi,Pendanaan,Pajak Penghasilan,Operasi Dihentikan"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BDE0"/>
    <pageSetUpPr fitToPage="tru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7" min="3" style="0" width="14"/>
    <col collapsed="false" customWidth="true" hidden="false" outlineLevel="0" max="8" min="8" style="0" width="10"/>
  </cols>
  <sheetData>
    <row r="1" customFormat="false" ht="17.35" hidden="false" customHeight="false" outlineLevel="0" collapsed="false">
      <c r="A1" s="1" t="s">
        <v>208</v>
      </c>
    </row>
    <row r="2" customFormat="false" ht="15" hidden="false" customHeight="false" outlineLevel="0" collapsed="false">
      <c r="A2" s="2" t="s">
        <v>209</v>
      </c>
    </row>
    <row r="3" customFormat="false" ht="15" hidden="false" customHeight="false" outlineLevel="0" collapsed="false">
      <c r="A3" s="3" t="s">
        <v>2</v>
      </c>
    </row>
    <row r="5" customFormat="false" ht="29.85" hidden="false" customHeight="false" outlineLevel="0" collapsed="false">
      <c r="A5" s="9" t="s">
        <v>129</v>
      </c>
      <c r="B5" s="9" t="s">
        <v>210</v>
      </c>
      <c r="C5" s="9" t="s">
        <v>211</v>
      </c>
      <c r="D5" s="9" t="s">
        <v>212</v>
      </c>
      <c r="E5" s="9" t="s">
        <v>213</v>
      </c>
      <c r="F5" s="9" t="s">
        <v>214</v>
      </c>
      <c r="G5" s="9" t="s">
        <v>215</v>
      </c>
      <c r="H5" s="9" t="s">
        <v>216</v>
      </c>
    </row>
    <row r="6" customFormat="false" ht="15" hidden="false" customHeight="false" outlineLevel="0" collapsed="false">
      <c r="A6" s="10" t="s">
        <v>135</v>
      </c>
      <c r="B6" s="26" t="n">
        <f aca="false">SUMIFS(Mapping_LabaRugi!$E$6:$E$23,Mapping_LabaRugi!$F$6:$F$23,A6)</f>
        <v>262000</v>
      </c>
      <c r="C6" s="26" t="n">
        <f aca="false">SUMIFS(Mapping_LabaRugi!$E$6:$E$23,Mapping_LabaRugi!$F$6:$F$23,$A6,Mapping_LabaRugi!$C$6:$C$23,"Operasi")</f>
        <v>262000</v>
      </c>
      <c r="D6" s="26" t="n">
        <f aca="false">SUMIFS(Mapping_LabaRugi!$E$6:$E$23,Mapping_LabaRugi!$F$6:$F$23,$A6,Mapping_LabaRugi!$C$6:$C$23,"Investasi")</f>
        <v>0</v>
      </c>
      <c r="E6" s="26" t="n">
        <f aca="false">SUMIFS(Mapping_LabaRugi!$E$6:$E$23,Mapping_LabaRugi!$F$6:$F$23,$A6,Mapping_LabaRugi!$C$6:$C$23,"Pendanaan")</f>
        <v>0</v>
      </c>
      <c r="F6" s="26" t="n">
        <f aca="false">SUMIFS(Mapping_LabaRugi!$E$6:$E$23,Mapping_LabaRugi!$F$6:$F$23,$A6,Mapping_LabaRugi!$C$6:$C$23,"Pajak Penghasilan")</f>
        <v>0</v>
      </c>
      <c r="G6" s="26" t="n">
        <f aca="false">SUMIFS(Mapping_LabaRugi!$E$6:$E$23,Mapping_LabaRugi!$F$6:$F$23,$A6,Mapping_LabaRugi!$C$6:$C$23,"Operasi Dihentikan")</f>
        <v>0</v>
      </c>
      <c r="H6" s="23" t="n">
        <f aca="false">B6-SUM(C6:G6)</f>
        <v>0</v>
      </c>
    </row>
    <row r="7" customFormat="false" ht="15" hidden="false" customHeight="false" outlineLevel="0" collapsed="false">
      <c r="A7" s="10" t="s">
        <v>141</v>
      </c>
      <c r="B7" s="26" t="n">
        <f aca="false">SUMIFS(Mapping_LabaRugi!$E$6:$E$23,Mapping_LabaRugi!$F$6:$F$23,A7)</f>
        <v>-175000</v>
      </c>
      <c r="C7" s="26" t="n">
        <f aca="false">SUMIFS(Mapping_LabaRugi!$E$6:$E$23,Mapping_LabaRugi!$F$6:$F$23,$A7,Mapping_LabaRugi!$C$6:$C$23,"Operasi")</f>
        <v>-175000</v>
      </c>
      <c r="D7" s="26" t="n">
        <f aca="false">SUMIFS(Mapping_LabaRugi!$E$6:$E$23,Mapping_LabaRugi!$F$6:$F$23,$A7,Mapping_LabaRugi!$C$6:$C$23,"Investasi")</f>
        <v>0</v>
      </c>
      <c r="E7" s="26" t="n">
        <f aca="false">SUMIFS(Mapping_LabaRugi!$E$6:$E$23,Mapping_LabaRugi!$F$6:$F$23,$A7,Mapping_LabaRugi!$C$6:$C$23,"Pendanaan")</f>
        <v>0</v>
      </c>
      <c r="F7" s="26" t="n">
        <f aca="false">SUMIFS(Mapping_LabaRugi!$E$6:$E$23,Mapping_LabaRugi!$F$6:$F$23,$A7,Mapping_LabaRugi!$C$6:$C$23,"Pajak Penghasilan")</f>
        <v>0</v>
      </c>
      <c r="G7" s="26" t="n">
        <f aca="false">SUMIFS(Mapping_LabaRugi!$E$6:$E$23,Mapping_LabaRugi!$F$6:$F$23,$A7,Mapping_LabaRugi!$C$6:$C$23,"Operasi Dihentikan")</f>
        <v>0</v>
      </c>
      <c r="H7" s="23" t="n">
        <f aca="false">B7-SUM(C7:G7)</f>
        <v>0</v>
      </c>
    </row>
    <row r="8" customFormat="false" ht="15" hidden="false" customHeight="false" outlineLevel="0" collapsed="false">
      <c r="A8" s="10" t="s">
        <v>148</v>
      </c>
      <c r="B8" s="26" t="n">
        <f aca="false">SUMIFS(Mapping_LabaRugi!$E$6:$E$23,Mapping_LabaRugi!$F$6:$F$23,A8)</f>
        <v>-47500</v>
      </c>
      <c r="C8" s="26" t="n">
        <f aca="false">SUMIFS(Mapping_LabaRugi!$E$6:$E$23,Mapping_LabaRugi!$F$6:$F$23,$A8,Mapping_LabaRugi!$C$6:$C$23,"Operasi")</f>
        <v>-47500</v>
      </c>
      <c r="D8" s="26" t="n">
        <f aca="false">SUMIFS(Mapping_LabaRugi!$E$6:$E$23,Mapping_LabaRugi!$F$6:$F$23,$A8,Mapping_LabaRugi!$C$6:$C$23,"Investasi")</f>
        <v>0</v>
      </c>
      <c r="E8" s="26" t="n">
        <f aca="false">SUMIFS(Mapping_LabaRugi!$E$6:$E$23,Mapping_LabaRugi!$F$6:$F$23,$A8,Mapping_LabaRugi!$C$6:$C$23,"Pendanaan")</f>
        <v>0</v>
      </c>
      <c r="F8" s="26" t="n">
        <f aca="false">SUMIFS(Mapping_LabaRugi!$E$6:$E$23,Mapping_LabaRugi!$F$6:$F$23,$A8,Mapping_LabaRugi!$C$6:$C$23,"Pajak Penghasilan")</f>
        <v>0</v>
      </c>
      <c r="G8" s="26" t="n">
        <f aca="false">SUMIFS(Mapping_LabaRugi!$E$6:$E$23,Mapping_LabaRugi!$F$6:$F$23,$A8,Mapping_LabaRugi!$C$6:$C$23,"Operasi Dihentikan")</f>
        <v>0</v>
      </c>
      <c r="H8" s="23" t="n">
        <f aca="false">B8-SUM(C8:G8)</f>
        <v>0</v>
      </c>
    </row>
    <row r="9" customFormat="false" ht="15" hidden="false" customHeight="false" outlineLevel="0" collapsed="false">
      <c r="A9" s="10" t="s">
        <v>163</v>
      </c>
      <c r="B9" s="26" t="n">
        <f aca="false">SUMIFS(Mapping_LabaRugi!$E$6:$E$23,Mapping_LabaRugi!$F$6:$F$23,A9)</f>
        <v>-700</v>
      </c>
      <c r="C9" s="26" t="n">
        <f aca="false">SUMIFS(Mapping_LabaRugi!$E$6:$E$23,Mapping_LabaRugi!$F$6:$F$23,$A9,Mapping_LabaRugi!$C$6:$C$23,"Operasi")</f>
        <v>-200</v>
      </c>
      <c r="D9" s="26" t="n">
        <f aca="false">SUMIFS(Mapping_LabaRugi!$E$6:$E$23,Mapping_LabaRugi!$F$6:$F$23,$A9,Mapping_LabaRugi!$C$6:$C$23,"Investasi")</f>
        <v>700</v>
      </c>
      <c r="E9" s="26" t="n">
        <f aca="false">SUMIFS(Mapping_LabaRugi!$E$6:$E$23,Mapping_LabaRugi!$F$6:$F$23,$A9,Mapping_LabaRugi!$C$6:$C$23,"Pendanaan")</f>
        <v>-1200</v>
      </c>
      <c r="F9" s="26" t="n">
        <f aca="false">SUMIFS(Mapping_LabaRugi!$E$6:$E$23,Mapping_LabaRugi!$F$6:$F$23,$A9,Mapping_LabaRugi!$C$6:$C$23,"Pajak Penghasilan")</f>
        <v>0</v>
      </c>
      <c r="G9" s="26" t="n">
        <f aca="false">SUMIFS(Mapping_LabaRugi!$E$6:$E$23,Mapping_LabaRugi!$F$6:$F$23,$A9,Mapping_LabaRugi!$C$6:$C$23,"Operasi Dihentikan")</f>
        <v>0</v>
      </c>
      <c r="H9" s="23" t="n">
        <f aca="false">B9-SUM(C9:G9)</f>
        <v>0</v>
      </c>
    </row>
    <row r="10" customFormat="false" ht="15" hidden="false" customHeight="false" outlineLevel="0" collapsed="false">
      <c r="A10" s="10" t="s">
        <v>170</v>
      </c>
      <c r="B10" s="26" t="n">
        <f aca="false">SUMIFS(Mapping_LabaRugi!$E$6:$E$23,Mapping_LabaRugi!$F$6:$F$23,A10)</f>
        <v>900</v>
      </c>
      <c r="C10" s="26" t="n">
        <f aca="false">SUMIFS(Mapping_LabaRugi!$E$6:$E$23,Mapping_LabaRugi!$F$6:$F$23,$A10,Mapping_LabaRugi!$C$6:$C$23,"Operasi")</f>
        <v>0</v>
      </c>
      <c r="D10" s="26" t="n">
        <f aca="false">SUMIFS(Mapping_LabaRugi!$E$6:$E$23,Mapping_LabaRugi!$F$6:$F$23,$A10,Mapping_LabaRugi!$C$6:$C$23,"Investasi")</f>
        <v>900</v>
      </c>
      <c r="E10" s="26" t="n">
        <f aca="false">SUMIFS(Mapping_LabaRugi!$E$6:$E$23,Mapping_LabaRugi!$F$6:$F$23,$A10,Mapping_LabaRugi!$C$6:$C$23,"Pendanaan")</f>
        <v>0</v>
      </c>
      <c r="F10" s="26" t="n">
        <f aca="false">SUMIFS(Mapping_LabaRugi!$E$6:$E$23,Mapping_LabaRugi!$F$6:$F$23,$A10,Mapping_LabaRugi!$C$6:$C$23,"Pajak Penghasilan")</f>
        <v>0</v>
      </c>
      <c r="G10" s="26" t="n">
        <f aca="false">SUMIFS(Mapping_LabaRugi!$E$6:$E$23,Mapping_LabaRugi!$F$6:$F$23,$A10,Mapping_LabaRugi!$C$6:$C$23,"Operasi Dihentikan")</f>
        <v>0</v>
      </c>
      <c r="H10" s="23" t="n">
        <f aca="false">B10-SUM(C10:G10)</f>
        <v>0</v>
      </c>
    </row>
    <row r="11" customFormat="false" ht="15" hidden="false" customHeight="false" outlineLevel="0" collapsed="false">
      <c r="A11" s="10" t="s">
        <v>182</v>
      </c>
      <c r="B11" s="26" t="n">
        <f aca="false">SUMIFS(Mapping_LabaRugi!$E$6:$E$23,Mapping_LabaRugi!$F$6:$F$23,A11)</f>
        <v>-11700</v>
      </c>
      <c r="C11" s="26" t="n">
        <f aca="false">SUMIFS(Mapping_LabaRugi!$E$6:$E$23,Mapping_LabaRugi!$F$6:$F$23,$A11,Mapping_LabaRugi!$C$6:$C$23,"Operasi")</f>
        <v>0</v>
      </c>
      <c r="D11" s="26" t="n">
        <f aca="false">SUMIFS(Mapping_LabaRugi!$E$6:$E$23,Mapping_LabaRugi!$F$6:$F$23,$A11,Mapping_LabaRugi!$C$6:$C$23,"Investasi")</f>
        <v>0</v>
      </c>
      <c r="E11" s="26" t="n">
        <f aca="false">SUMIFS(Mapping_LabaRugi!$E$6:$E$23,Mapping_LabaRugi!$F$6:$F$23,$A11,Mapping_LabaRugi!$C$6:$C$23,"Pendanaan")</f>
        <v>-11700</v>
      </c>
      <c r="F11" s="26" t="n">
        <f aca="false">SUMIFS(Mapping_LabaRugi!$E$6:$E$23,Mapping_LabaRugi!$F$6:$F$23,$A11,Mapping_LabaRugi!$C$6:$C$23,"Pajak Penghasilan")</f>
        <v>0</v>
      </c>
      <c r="G11" s="26" t="n">
        <f aca="false">SUMIFS(Mapping_LabaRugi!$E$6:$E$23,Mapping_LabaRugi!$F$6:$F$23,$A11,Mapping_LabaRugi!$C$6:$C$23,"Operasi Dihentikan")</f>
        <v>0</v>
      </c>
      <c r="H11" s="23" t="n">
        <f aca="false">B11-SUM(C11:G11)</f>
        <v>0</v>
      </c>
    </row>
    <row r="12" customFormat="false" ht="15" hidden="false" customHeight="false" outlineLevel="0" collapsed="false">
      <c r="A12" s="10" t="s">
        <v>174</v>
      </c>
      <c r="B12" s="26" t="n">
        <f aca="false">SUMIFS(Mapping_LabaRugi!$E$6:$E$23,Mapping_LabaRugi!$F$6:$F$23,A12)</f>
        <v>1500</v>
      </c>
      <c r="C12" s="26" t="n">
        <f aca="false">SUMIFS(Mapping_LabaRugi!$E$6:$E$23,Mapping_LabaRugi!$F$6:$F$23,$A12,Mapping_LabaRugi!$C$6:$C$23,"Operasi")</f>
        <v>0</v>
      </c>
      <c r="D12" s="26" t="n">
        <f aca="false">SUMIFS(Mapping_LabaRugi!$E$6:$E$23,Mapping_LabaRugi!$F$6:$F$23,$A12,Mapping_LabaRugi!$C$6:$C$23,"Investasi")</f>
        <v>1500</v>
      </c>
      <c r="E12" s="26" t="n">
        <f aca="false">SUMIFS(Mapping_LabaRugi!$E$6:$E$23,Mapping_LabaRugi!$F$6:$F$23,$A12,Mapping_LabaRugi!$C$6:$C$23,"Pendanaan")</f>
        <v>0</v>
      </c>
      <c r="F12" s="26" t="n">
        <f aca="false">SUMIFS(Mapping_LabaRugi!$E$6:$E$23,Mapping_LabaRugi!$F$6:$F$23,$A12,Mapping_LabaRugi!$C$6:$C$23,"Pajak Penghasilan")</f>
        <v>0</v>
      </c>
      <c r="G12" s="26" t="n">
        <f aca="false">SUMIFS(Mapping_LabaRugi!$E$6:$E$23,Mapping_LabaRugi!$F$6:$F$23,$A12,Mapping_LabaRugi!$C$6:$C$23,"Operasi Dihentikan")</f>
        <v>0</v>
      </c>
      <c r="H12" s="23" t="n">
        <f aca="false">B12-SUM(C12:G12)</f>
        <v>0</v>
      </c>
    </row>
    <row r="13" customFormat="false" ht="15" hidden="false" customHeight="false" outlineLevel="0" collapsed="false">
      <c r="A13" s="10" t="s">
        <v>192</v>
      </c>
      <c r="B13" s="26" t="n">
        <f aca="false">SUMIFS(Mapping_LabaRugi!$E$6:$E$23,Mapping_LabaRugi!$F$6:$F$23,A13)</f>
        <v>-6100</v>
      </c>
      <c r="C13" s="26" t="n">
        <f aca="false">SUMIFS(Mapping_LabaRugi!$E$6:$E$23,Mapping_LabaRugi!$F$6:$F$23,$A13,Mapping_LabaRugi!$C$6:$C$23,"Operasi")</f>
        <v>0</v>
      </c>
      <c r="D13" s="26" t="n">
        <f aca="false">SUMIFS(Mapping_LabaRugi!$E$6:$E$23,Mapping_LabaRugi!$F$6:$F$23,$A13,Mapping_LabaRugi!$C$6:$C$23,"Investasi")</f>
        <v>0</v>
      </c>
      <c r="E13" s="26" t="n">
        <f aca="false">SUMIFS(Mapping_LabaRugi!$E$6:$E$23,Mapping_LabaRugi!$F$6:$F$23,$A13,Mapping_LabaRugi!$C$6:$C$23,"Pendanaan")</f>
        <v>0</v>
      </c>
      <c r="F13" s="26" t="n">
        <f aca="false">SUMIFS(Mapping_LabaRugi!$E$6:$E$23,Mapping_LabaRugi!$F$6:$F$23,$A13,Mapping_LabaRugi!$C$6:$C$23,"Pajak Penghasilan")</f>
        <v>-6100</v>
      </c>
      <c r="G13" s="26" t="n">
        <f aca="false">SUMIFS(Mapping_LabaRugi!$E$6:$E$23,Mapping_LabaRugi!$F$6:$F$23,$A13,Mapping_LabaRugi!$C$6:$C$23,"Operasi Dihentikan")</f>
        <v>0</v>
      </c>
      <c r="H13" s="23" t="n">
        <f aca="false">B13-SUM(C13:G13)</f>
        <v>0</v>
      </c>
    </row>
    <row r="14" customFormat="false" ht="15" hidden="false" customHeight="false" outlineLevel="0" collapsed="false">
      <c r="A14" s="10" t="s">
        <v>196</v>
      </c>
      <c r="B14" s="26" t="n">
        <f aca="false">SUMIFS(Mapping_LabaRugi!$E$6:$E$23,Mapping_LabaRugi!$F$6:$F$23,A14)</f>
        <v>0</v>
      </c>
      <c r="C14" s="26" t="n">
        <f aca="false">SUMIFS(Mapping_LabaRugi!$E$6:$E$23,Mapping_LabaRugi!$F$6:$F$23,$A14,Mapping_LabaRugi!$C$6:$C$23,"Operasi")</f>
        <v>0</v>
      </c>
      <c r="D14" s="26" t="n">
        <f aca="false">SUMIFS(Mapping_LabaRugi!$E$6:$E$23,Mapping_LabaRugi!$F$6:$F$23,$A14,Mapping_LabaRugi!$C$6:$C$23,"Investasi")</f>
        <v>0</v>
      </c>
      <c r="E14" s="26" t="n">
        <f aca="false">SUMIFS(Mapping_LabaRugi!$E$6:$E$23,Mapping_LabaRugi!$F$6:$F$23,$A14,Mapping_LabaRugi!$C$6:$C$23,"Pendanaan")</f>
        <v>0</v>
      </c>
      <c r="F14" s="26" t="n">
        <f aca="false">SUMIFS(Mapping_LabaRugi!$E$6:$E$23,Mapping_LabaRugi!$F$6:$F$23,$A14,Mapping_LabaRugi!$C$6:$C$23,"Pajak Penghasilan")</f>
        <v>0</v>
      </c>
      <c r="G14" s="26" t="n">
        <f aca="false">SUMIFS(Mapping_LabaRugi!$E$6:$E$23,Mapping_LabaRugi!$F$6:$F$23,$A14,Mapping_LabaRugi!$C$6:$C$23,"Operasi Dihentikan")</f>
        <v>0</v>
      </c>
      <c r="H14" s="23" t="n">
        <f aca="false">B14-SUM(C14:G14)</f>
        <v>0</v>
      </c>
    </row>
    <row r="15" customFormat="false" ht="15" hidden="false" customHeight="false" outlineLevel="0" collapsed="false">
      <c r="A15" s="19" t="s">
        <v>217</v>
      </c>
      <c r="B15" s="20" t="n">
        <f aca="false">SUM(B6:B14)</f>
        <v>23400</v>
      </c>
      <c r="C15" s="20" t="n">
        <f aca="false">SUM(C6:C14)</f>
        <v>39300</v>
      </c>
      <c r="D15" s="20" t="n">
        <f aca="false">SUM(D6:D14)</f>
        <v>3100</v>
      </c>
      <c r="E15" s="20" t="n">
        <f aca="false">SUM(E6:E14)</f>
        <v>-12900</v>
      </c>
      <c r="F15" s="20" t="n">
        <f aca="false">SUM(F6:F14)</f>
        <v>-6100</v>
      </c>
      <c r="G15" s="20" t="n">
        <f aca="false">SUM(G6:G14)</f>
        <v>0</v>
      </c>
      <c r="H15" s="20" t="n">
        <f aca="false">SUM(H6:H14)</f>
        <v>0</v>
      </c>
    </row>
    <row r="17" customFormat="false" ht="15" hidden="false" customHeight="false" outlineLevel="0" collapsed="false">
      <c r="A17" s="14" t="s">
        <v>218</v>
      </c>
    </row>
    <row r="18" customFormat="false" ht="29.85" hidden="false" customHeight="false" outlineLevel="0" collapsed="false">
      <c r="A18" s="11" t="s">
        <v>219</v>
      </c>
      <c r="B18" s="26" t="n">
        <f aca="false">SUMIFS(Mapping_LabaRugi!$E$6:$E$23,Mapping_LabaRugi!$F$6:$F$23,"Pendapatan")+SUMIFS(Mapping_LabaRugi!$E$6:$E$23,Mapping_LabaRugi!$F$6:$F$23,"Beban pokok")+SUMIFS(Mapping_LabaRugi!$E$6:$E$23,Mapping_LabaRugi!$F$6:$F$23,"Beban usaha")</f>
        <v>39500</v>
      </c>
    </row>
    <row r="19" customFormat="false" ht="15" hidden="false" customHeight="false" outlineLevel="0" collapsed="false">
      <c r="A19" s="10" t="s">
        <v>220</v>
      </c>
      <c r="B19" s="26" t="n">
        <f aca="false">Mapping_LabaRugi!E31</f>
        <v>39300</v>
      </c>
    </row>
    <row r="20" customFormat="false" ht="15" hidden="false" customHeight="false" outlineLevel="0" collapsed="false">
      <c r="A20" s="14" t="s">
        <v>221</v>
      </c>
      <c r="B20" s="27" t="n">
        <f aca="false">B19-B18</f>
        <v>-200</v>
      </c>
    </row>
    <row r="22" customFormat="false" ht="15" hidden="false" customHeight="false" outlineLevel="0" collapsed="false">
      <c r="A22" s="28" t="s">
        <v>222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BDE0"/>
    <pageSetUpPr fitToPage="tru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5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4"/>
    <col collapsed="false" customWidth="true" hidden="false" outlineLevel="0" max="7" min="7" style="0" width="46"/>
  </cols>
  <sheetData>
    <row r="1" customFormat="false" ht="17.35" hidden="false" customHeight="false" outlineLevel="0" collapsed="false">
      <c r="A1" s="1" t="s">
        <v>223</v>
      </c>
    </row>
    <row r="2" customFormat="false" ht="15" hidden="false" customHeight="false" outlineLevel="0" collapsed="false">
      <c r="A2" s="2" t="s">
        <v>224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9" t="s">
        <v>225</v>
      </c>
      <c r="B5" s="9" t="s">
        <v>226</v>
      </c>
      <c r="C5" s="9" t="s">
        <v>227</v>
      </c>
      <c r="D5" s="9" t="s">
        <v>228</v>
      </c>
      <c r="E5" s="9" t="s">
        <v>229</v>
      </c>
      <c r="F5" s="9" t="s">
        <v>230</v>
      </c>
      <c r="G5" s="9" t="s">
        <v>231</v>
      </c>
    </row>
    <row r="6" customFormat="false" ht="15" hidden="false" customHeight="false" outlineLevel="0" collapsed="false">
      <c r="A6" s="14" t="s">
        <v>232</v>
      </c>
      <c r="B6" s="26" t="n">
        <f aca="false">Mapping_LabaRugi!E31</f>
        <v>39300</v>
      </c>
    </row>
    <row r="7" customFormat="false" ht="15" hidden="false" customHeight="false" outlineLevel="0" collapsed="false">
      <c r="A7" s="10" t="s">
        <v>233</v>
      </c>
      <c r="B7" s="26" t="n">
        <f aca="false">-SUMIFS(Mapping_LabaRugi!$E$6:$E$23,Mapping_LabaRugi!$D$6:$D$23,"Penyusutan")</f>
        <v>9500</v>
      </c>
      <c r="C7" s="29" t="n">
        <v>0.22</v>
      </c>
      <c r="D7" s="23" t="n">
        <f aca="false">-B7*C7</f>
        <v>-2090</v>
      </c>
      <c r="E7" s="29" t="n">
        <v>0</v>
      </c>
      <c r="F7" s="23" t="n">
        <f aca="false">-(B7+D7)*E7</f>
        <v>-0</v>
      </c>
      <c r="G7" s="11" t="s">
        <v>234</v>
      </c>
    </row>
    <row r="8" customFormat="false" ht="15" hidden="false" customHeight="false" outlineLevel="0" collapsed="false">
      <c r="A8" s="10" t="s">
        <v>235</v>
      </c>
      <c r="B8" s="26" t="n">
        <f aca="false">-SUMIFS(Mapping_LabaRugi!$E$6:$E$23,Mapping_LabaRugi!$D$6:$D$23,"Penurunan nilai")</f>
        <v>1800</v>
      </c>
      <c r="C8" s="29" t="n">
        <v>0.22</v>
      </c>
      <c r="D8" s="23" t="n">
        <f aca="false">-B8*C8</f>
        <v>-396</v>
      </c>
      <c r="E8" s="29" t="n">
        <v>0</v>
      </c>
      <c r="F8" s="23" t="n">
        <f aca="false">-(B8+D8)*E8</f>
        <v>-0</v>
      </c>
      <c r="G8" s="11" t="s">
        <v>236</v>
      </c>
    </row>
    <row r="9" customFormat="false" ht="15" hidden="false" customHeight="false" outlineLevel="0" collapsed="false">
      <c r="A9" s="10" t="s">
        <v>237</v>
      </c>
      <c r="B9" s="26" t="n">
        <f aca="false">-Mapping_LabaRugi!E15</f>
        <v>-400</v>
      </c>
      <c r="C9" s="29" t="n">
        <v>0.22</v>
      </c>
      <c r="D9" s="23" t="n">
        <f aca="false">-B9*C9</f>
        <v>88</v>
      </c>
      <c r="E9" s="29" t="n">
        <v>0</v>
      </c>
      <c r="F9" s="23" t="n">
        <f aca="false">-(B9+D9)*E9</f>
        <v>0</v>
      </c>
      <c r="G9" s="11" t="s">
        <v>238</v>
      </c>
    </row>
    <row r="10" customFormat="false" ht="15" hidden="false" customHeight="false" outlineLevel="0" collapsed="false">
      <c r="A10" s="10" t="s">
        <v>239</v>
      </c>
      <c r="B10" s="18" t="n">
        <v>1200</v>
      </c>
      <c r="C10" s="29" t="n">
        <v>0.22</v>
      </c>
      <c r="D10" s="23" t="n">
        <f aca="false">-B10*C10</f>
        <v>-264</v>
      </c>
      <c r="E10" s="29" t="n">
        <v>0</v>
      </c>
      <c r="F10" s="23" t="n">
        <f aca="false">-(B10+D10)*E10</f>
        <v>-0</v>
      </c>
      <c r="G10" s="11" t="s">
        <v>240</v>
      </c>
    </row>
    <row r="11" customFormat="false" ht="15" hidden="false" customHeight="false" outlineLevel="0" collapsed="false">
      <c r="A11" s="24" t="s">
        <v>241</v>
      </c>
      <c r="B11" s="25" t="n">
        <f aca="false">SUM(B6:B10)</f>
        <v>51400</v>
      </c>
      <c r="D11" s="25" t="n">
        <f aca="false">SUM(D7:D10)</f>
        <v>-2662</v>
      </c>
      <c r="F11" s="25" t="n">
        <f aca="false">SUM(F7:F10)</f>
        <v>0</v>
      </c>
    </row>
    <row r="13" customFormat="false" ht="15" hidden="false" customHeight="false" outlineLevel="0" collapsed="false">
      <c r="A13" s="10" t="s">
        <v>242</v>
      </c>
      <c r="B13" s="30" t="n">
        <f aca="false">IFERROR(B11/Mapping_LabaRugi!E29,0)</f>
        <v>0.19618320610687</v>
      </c>
    </row>
    <row r="15" customFormat="false" ht="15" hidden="false" customHeight="false" outlineLevel="0" collapsed="false">
      <c r="A15" s="4" t="s">
        <v>243</v>
      </c>
    </row>
    <row r="16" customFormat="false" ht="15" hidden="false" customHeight="false" outlineLevel="0" collapsed="false">
      <c r="A16" s="31" t="s">
        <v>244</v>
      </c>
    </row>
    <row r="17" customFormat="false" ht="15" hidden="false" customHeight="false" outlineLevel="0" collapsed="false">
      <c r="A17" s="31" t="s">
        <v>245</v>
      </c>
    </row>
    <row r="18" customFormat="false" ht="15" hidden="false" customHeight="false" outlineLevel="0" collapsed="false">
      <c r="A18" s="31" t="s">
        <v>246</v>
      </c>
    </row>
    <row r="19" customFormat="false" ht="15" hidden="false" customHeight="false" outlineLevel="0" collapsed="false">
      <c r="A19" s="31" t="s">
        <v>247</v>
      </c>
    </row>
    <row r="20" customFormat="false" ht="15" hidden="false" customHeight="false" outlineLevel="0" collapsed="false">
      <c r="A20" s="31" t="s">
        <v>248</v>
      </c>
    </row>
    <row r="21" customFormat="false" ht="15" hidden="false" customHeight="false" outlineLevel="0" collapsed="false">
      <c r="A21" s="31" t="s">
        <v>249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BDE0"/>
    <pageSetUpPr fitToPage="true"/>
  </sheetPr>
  <dimension ref="A1:I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4" min="3" style="0" width="13"/>
    <col collapsed="false" customWidth="true" hidden="false" outlineLevel="0" max="6" min="5" style="0" width="14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9"/>
  </cols>
  <sheetData>
    <row r="1" customFormat="false" ht="17.35" hidden="false" customHeight="false" outlineLevel="0" collapsed="false">
      <c r="A1" s="1" t="s">
        <v>250</v>
      </c>
    </row>
    <row r="2" customFormat="false" ht="15" hidden="false" customHeight="false" outlineLevel="0" collapsed="false">
      <c r="A2" s="2" t="s">
        <v>251</v>
      </c>
    </row>
    <row r="3" customFormat="false" ht="15" hidden="false" customHeight="false" outlineLevel="0" collapsed="false">
      <c r="A3" s="3" t="s">
        <v>2</v>
      </c>
    </row>
    <row r="5" customFormat="false" ht="29.85" hidden="false" customHeight="false" outlineLevel="0" collapsed="false">
      <c r="A5" s="9" t="s">
        <v>252</v>
      </c>
      <c r="B5" s="9" t="s">
        <v>253</v>
      </c>
      <c r="C5" s="9" t="s">
        <v>254</v>
      </c>
      <c r="D5" s="9" t="s">
        <v>255</v>
      </c>
      <c r="E5" s="9" t="s">
        <v>256</v>
      </c>
      <c r="F5" s="9" t="s">
        <v>141</v>
      </c>
      <c r="G5" s="9" t="s">
        <v>257</v>
      </c>
      <c r="H5" s="9" t="s">
        <v>258</v>
      </c>
      <c r="I5" s="9" t="s">
        <v>216</v>
      </c>
    </row>
    <row r="6" customFormat="false" ht="15" hidden="false" customHeight="false" outlineLevel="0" collapsed="false">
      <c r="A6" s="10" t="s">
        <v>152</v>
      </c>
      <c r="B6" s="26" t="n">
        <f aca="false">-SUMIFS(Mapping_LabaRugi!$E$6:$E$23,Mapping_LabaRugi!$D$6:$D$23,A6)</f>
        <v>9500</v>
      </c>
      <c r="C6" s="32" t="n">
        <v>0.7</v>
      </c>
      <c r="D6" s="32" t="n">
        <v>0.05</v>
      </c>
      <c r="E6" s="15" t="n">
        <f aca="false">1-C6-D6</f>
        <v>0.25</v>
      </c>
      <c r="F6" s="23" t="n">
        <f aca="false">B6*C6</f>
        <v>6650</v>
      </c>
      <c r="G6" s="23" t="n">
        <f aca="false">B6*D6</f>
        <v>475</v>
      </c>
      <c r="H6" s="23" t="n">
        <f aca="false">B6*E6</f>
        <v>2375</v>
      </c>
      <c r="I6" s="23" t="n">
        <f aca="false">B6-SUM(F6:H6)</f>
        <v>0</v>
      </c>
    </row>
    <row r="7" customFormat="false" ht="15" hidden="false" customHeight="false" outlineLevel="0" collapsed="false">
      <c r="A7" s="10" t="s">
        <v>147</v>
      </c>
      <c r="B7" s="26" t="n">
        <f aca="false">-SUMIFS(Mapping_LabaRugi!$E$6:$E$23,Mapping_LabaRugi!$D$6:$D$23,A7)</f>
        <v>28000</v>
      </c>
      <c r="C7" s="32" t="n">
        <v>0.55</v>
      </c>
      <c r="D7" s="32" t="n">
        <v>0.1</v>
      </c>
      <c r="E7" s="15" t="n">
        <f aca="false">1-C7-D7</f>
        <v>0.35</v>
      </c>
      <c r="F7" s="23" t="n">
        <f aca="false">B7*C7</f>
        <v>15400</v>
      </c>
      <c r="G7" s="23" t="n">
        <f aca="false">B7*D7</f>
        <v>2800</v>
      </c>
      <c r="H7" s="23" t="n">
        <f aca="false">B7*E7</f>
        <v>9800</v>
      </c>
      <c r="I7" s="23" t="n">
        <f aca="false">B7-SUM(F7:H7)</f>
        <v>0</v>
      </c>
    </row>
    <row r="8" customFormat="false" ht="15" hidden="false" customHeight="false" outlineLevel="0" collapsed="false">
      <c r="A8" s="10" t="s">
        <v>155</v>
      </c>
      <c r="B8" s="26" t="n">
        <f aca="false">-SUMIFS(Mapping_LabaRugi!$E$6:$E$23,Mapping_LabaRugi!$D$6:$D$23,A8)</f>
        <v>1800</v>
      </c>
      <c r="C8" s="32" t="n">
        <v>0</v>
      </c>
      <c r="D8" s="32" t="n">
        <v>0</v>
      </c>
      <c r="E8" s="15" t="n">
        <f aca="false">1-C8-D8</f>
        <v>1</v>
      </c>
      <c r="F8" s="23" t="n">
        <f aca="false">B8*C8</f>
        <v>0</v>
      </c>
      <c r="G8" s="23" t="n">
        <f aca="false">B8*D8</f>
        <v>0</v>
      </c>
      <c r="H8" s="23" t="n">
        <f aca="false">B8*E8</f>
        <v>1800</v>
      </c>
      <c r="I8" s="23" t="n">
        <f aca="false">B8-SUM(F8:H8)</f>
        <v>0</v>
      </c>
    </row>
    <row r="9" customFormat="false" ht="15" hidden="false" customHeight="false" outlineLevel="0" collapsed="false">
      <c r="A9" s="10" t="s">
        <v>259</v>
      </c>
      <c r="B9" s="26" t="n">
        <f aca="false">-SUMIFS(Mapping_LabaRugi!$E$6:$E$23,Mapping_LabaRugi!$D$6:$D$23,A9)</f>
        <v>-0</v>
      </c>
      <c r="C9" s="32" t="n">
        <v>0</v>
      </c>
      <c r="D9" s="32" t="n">
        <v>0</v>
      </c>
      <c r="E9" s="15" t="n">
        <f aca="false">1-C9-D9</f>
        <v>1</v>
      </c>
      <c r="F9" s="23" t="n">
        <f aca="false">B9*C9</f>
        <v>-0</v>
      </c>
      <c r="G9" s="23" t="n">
        <f aca="false">B9*D9</f>
        <v>-0</v>
      </c>
      <c r="H9" s="23" t="n">
        <f aca="false">B9*E9</f>
        <v>-0</v>
      </c>
      <c r="I9" s="23" t="n">
        <f aca="false">B9-SUM(F9:H9)</f>
        <v>-0</v>
      </c>
    </row>
    <row r="12" customFormat="false" ht="15" hidden="false" customHeight="false" outlineLevel="0" collapsed="false">
      <c r="A12" s="28" t="s">
        <v>260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BDE0"/>
    <pageSetUpPr fitToPage="tru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10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261</v>
      </c>
    </row>
    <row r="2" customFormat="false" ht="15" hidden="false" customHeight="false" outlineLevel="0" collapsed="false">
      <c r="A2" s="2" t="s">
        <v>262</v>
      </c>
    </row>
    <row r="3" customFormat="false" ht="15" hidden="false" customHeight="false" outlineLevel="0" collapsed="false">
      <c r="A3" s="3" t="s">
        <v>2</v>
      </c>
    </row>
    <row r="5" customFormat="false" ht="29.85" hidden="false" customHeight="false" outlineLevel="0" collapsed="false">
      <c r="A5" s="9" t="s">
        <v>263</v>
      </c>
      <c r="B5" s="9" t="s">
        <v>264</v>
      </c>
      <c r="C5" s="9" t="s">
        <v>265</v>
      </c>
      <c r="D5" s="9" t="s">
        <v>266</v>
      </c>
      <c r="E5" s="9" t="s">
        <v>267</v>
      </c>
    </row>
    <row r="6" customFormat="false" ht="15" hidden="false" customHeight="false" outlineLevel="0" collapsed="false">
      <c r="A6" s="10" t="s">
        <v>268</v>
      </c>
      <c r="B6" s="13" t="s">
        <v>133</v>
      </c>
      <c r="C6" s="10" t="s">
        <v>169</v>
      </c>
      <c r="D6" s="10" t="str">
        <f aca="false">IF(B6=C6,"Tidak","Ya")</f>
        <v>Ya</v>
      </c>
      <c r="E6" s="18" t="n">
        <v>900</v>
      </c>
    </row>
    <row r="7" customFormat="false" ht="15" hidden="false" customHeight="false" outlineLevel="0" collapsed="false">
      <c r="A7" s="10" t="s">
        <v>269</v>
      </c>
      <c r="B7" s="13" t="s">
        <v>133</v>
      </c>
      <c r="C7" s="10" t="s">
        <v>169</v>
      </c>
      <c r="D7" s="10" t="str">
        <f aca="false">IF(B7=C7,"Tidak","Ya")</f>
        <v>Ya</v>
      </c>
      <c r="E7" s="18" t="n">
        <v>500</v>
      </c>
    </row>
    <row r="8" customFormat="false" ht="15" hidden="false" customHeight="false" outlineLevel="0" collapsed="false">
      <c r="A8" s="10" t="s">
        <v>270</v>
      </c>
      <c r="B8" s="13" t="s">
        <v>133</v>
      </c>
      <c r="C8" s="10" t="s">
        <v>181</v>
      </c>
      <c r="D8" s="10" t="str">
        <f aca="false">IF(B8=C8,"Tidak","Ya")</f>
        <v>Ya</v>
      </c>
      <c r="E8" s="18" t="n">
        <v>11700</v>
      </c>
    </row>
    <row r="9" customFormat="false" ht="15" hidden="false" customHeight="false" outlineLevel="0" collapsed="false">
      <c r="A9" s="10" t="s">
        <v>271</v>
      </c>
      <c r="B9" s="13" t="s">
        <v>181</v>
      </c>
      <c r="C9" s="10" t="s">
        <v>181</v>
      </c>
      <c r="D9" s="10" t="str">
        <f aca="false">IF(B9=C9,"Tidak","Ya")</f>
        <v>Tidak</v>
      </c>
      <c r="E9" s="18" t="n">
        <v>3000</v>
      </c>
    </row>
    <row r="11" customFormat="false" ht="15" hidden="false" customHeight="false" outlineLevel="0" collapsed="false">
      <c r="A11" s="14" t="s">
        <v>272</v>
      </c>
      <c r="B11" s="10" t="s">
        <v>273</v>
      </c>
      <c r="C11" s="10" t="s">
        <v>274</v>
      </c>
      <c r="E11" s="26" t="n">
        <f aca="false">Mapping_LabaRugi!E31</f>
        <v>39300</v>
      </c>
    </row>
    <row r="13" customFormat="false" ht="15" hidden="false" customHeight="false" outlineLevel="0" collapsed="false">
      <c r="A13" s="14" t="s">
        <v>275</v>
      </c>
      <c r="E13" s="27" t="n">
        <f aca="false">SUMIFS(E6:E9,D6:D9,"Ya")</f>
        <v>13100</v>
      </c>
    </row>
  </sheetData>
  <dataValidations count="1">
    <dataValidation allowBlank="false" errorStyle="stop" operator="between" showDropDown="false" showErrorMessage="false" showInputMessage="false" sqref="B6:B9" type="list">
      <formula1>"Operasi,Investasi,Pendanaan"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2026-10-14T06:58:38Z</dcterms:created>
  <dc:creator>Ananta W. Sasongko, FA Consult</dc:creator>
  <dc:description/>
  <dc:language>en-US</dc:language>
  <cp:lastModifiedBy/>
  <dcterms:modified xsi:type="dcterms:W3CDTF">2026-10-14T06:58:38Z</dcterms:modified>
  <cp:revision>0</cp:revision>
  <dc:subject/>
  <dc:title>PSAK 118 Implementation Toolkit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